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6.xml" ContentType="application/vnd.openxmlformats-officedocument.drawing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charts/chart17.xml" ContentType="application/vnd.openxmlformats-officedocument.drawingml.chart+xml"/>
  <Override PartName="/xl/theme/themeOverride17.xml" ContentType="application/vnd.openxmlformats-officedocument.themeOverride+xml"/>
  <Override PartName="/xl/drawings/drawing7.xml" ContentType="application/vnd.openxmlformats-officedocument.drawing+xml"/>
  <Override PartName="/xl/charts/chart18.xml" ContentType="application/vnd.openxmlformats-officedocument.drawingml.chart+xml"/>
  <Override PartName="/xl/theme/themeOverride18.xml" ContentType="application/vnd.openxmlformats-officedocument.themeOverride+xml"/>
  <Override PartName="/xl/charts/chart19.xml" ContentType="application/vnd.openxmlformats-officedocument.drawingml.chart+xml"/>
  <Override PartName="/xl/theme/themeOverride19.xml" ContentType="application/vnd.openxmlformats-officedocument.themeOverride+xml"/>
  <Override PartName="/xl/charts/chart20.xml" ContentType="application/vnd.openxmlformats-officedocument.drawingml.chart+xml"/>
  <Override PartName="/xl/theme/themeOverride20.xml" ContentType="application/vnd.openxmlformats-officedocument.themeOverride+xml"/>
  <Override PartName="/xl/drawings/drawing8.xml" ContentType="application/vnd.openxmlformats-officedocument.drawing+xml"/>
  <Override PartName="/xl/charts/chart21.xml" ContentType="application/vnd.openxmlformats-officedocument.drawingml.chart+xml"/>
  <Override PartName="/xl/theme/themeOverride21.xml" ContentType="application/vnd.openxmlformats-officedocument.themeOverride+xml"/>
  <Override PartName="/xl/charts/chart22.xml" ContentType="application/vnd.openxmlformats-officedocument.drawingml.chart+xml"/>
  <Override PartName="/xl/theme/themeOverride22.xml" ContentType="application/vnd.openxmlformats-officedocument.themeOverride+xml"/>
  <Override PartName="/xl/charts/chart23.xml" ContentType="application/vnd.openxmlformats-officedocument.drawingml.chart+xml"/>
  <Override PartName="/xl/theme/themeOverride2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0" yWindow="-420" windowWidth="29040" windowHeight="13395" tabRatio="836"/>
  </bookViews>
  <sheets>
    <sheet name="Catalyst 1 Donor 7" sheetId="7" r:id="rId1"/>
    <sheet name="Catalyst S3 Donor 7" sheetId="8" r:id="rId2"/>
    <sheet name="Catalyst S4 Donor 7" sheetId="9" r:id="rId3"/>
    <sheet name="Catalyst S5 Donor 7" sheetId="11" r:id="rId4"/>
    <sheet name="Catalyst S6 Donor 7" sheetId="10" r:id="rId5"/>
    <sheet name="Catalyst 9 Donor 7" sheetId="12" r:id="rId6"/>
    <sheet name="Catalyst 1 Donor 10" sheetId="13" r:id="rId7"/>
    <sheet name="Catalyst 9 Donor 10" sheetId="14" r:id="rId8"/>
    <sheet name="Supp Table 1" sheetId="15" r:id="rId9"/>
  </sheets>
  <calcPr calcId="145621"/>
</workbook>
</file>

<file path=xl/calcChain.xml><?xml version="1.0" encoding="utf-8"?>
<calcChain xmlns="http://schemas.openxmlformats.org/spreadsheetml/2006/main">
  <c r="N33" i="10" l="1"/>
  <c r="E33" i="10"/>
  <c r="G33" i="10" s="1"/>
  <c r="N32" i="10"/>
  <c r="E32" i="10"/>
  <c r="G32" i="10" s="1"/>
  <c r="N31" i="10"/>
  <c r="E31" i="10"/>
  <c r="G31" i="10" s="1"/>
  <c r="N30" i="10"/>
  <c r="E30" i="10"/>
  <c r="G30" i="10" s="1"/>
  <c r="N29" i="10"/>
  <c r="E29" i="10"/>
  <c r="G29" i="10" s="1"/>
  <c r="N28" i="10"/>
  <c r="G28" i="10"/>
  <c r="H28" i="10" s="1"/>
  <c r="N59" i="10"/>
  <c r="E59" i="10"/>
  <c r="G59" i="10" s="1"/>
  <c r="N58" i="10"/>
  <c r="E58" i="10"/>
  <c r="G58" i="10" s="1"/>
  <c r="N57" i="10"/>
  <c r="E57" i="10"/>
  <c r="G57" i="10" s="1"/>
  <c r="N56" i="10"/>
  <c r="E56" i="10"/>
  <c r="G56" i="10" s="1"/>
  <c r="N55" i="10"/>
  <c r="E55" i="10"/>
  <c r="G55" i="10" s="1"/>
  <c r="N54" i="10"/>
  <c r="G54" i="10"/>
  <c r="H54" i="10" s="1"/>
  <c r="N8" i="10"/>
  <c r="E8" i="10"/>
  <c r="G8" i="10" s="1"/>
  <c r="N7" i="10"/>
  <c r="E7" i="10"/>
  <c r="G7" i="10" s="1"/>
  <c r="N6" i="10"/>
  <c r="E6" i="10"/>
  <c r="G6" i="10" s="1"/>
  <c r="N5" i="10"/>
  <c r="E5" i="10"/>
  <c r="G5" i="10" s="1"/>
  <c r="N4" i="10"/>
  <c r="E4" i="10"/>
  <c r="G4" i="10" s="1"/>
  <c r="N3" i="10"/>
  <c r="G3" i="10"/>
  <c r="E29" i="14"/>
  <c r="E30" i="14"/>
  <c r="E31" i="14"/>
  <c r="N33" i="14"/>
  <c r="E33" i="14"/>
  <c r="G33" i="14" s="1"/>
  <c r="N32" i="14"/>
  <c r="E32" i="14"/>
  <c r="G32" i="14" s="1"/>
  <c r="N31" i="14"/>
  <c r="G31" i="14"/>
  <c r="N30" i="14"/>
  <c r="G30" i="14"/>
  <c r="N29" i="14"/>
  <c r="G29" i="14"/>
  <c r="N28" i="14"/>
  <c r="M28" i="14"/>
  <c r="P28" i="14" s="1"/>
  <c r="H28" i="14"/>
  <c r="G28" i="14"/>
  <c r="N8" i="14"/>
  <c r="E8" i="14"/>
  <c r="G8" i="14" s="1"/>
  <c r="N7" i="14"/>
  <c r="G7" i="14"/>
  <c r="E7" i="14"/>
  <c r="N6" i="14"/>
  <c r="E6" i="14"/>
  <c r="G6" i="14" s="1"/>
  <c r="N5" i="14"/>
  <c r="E5" i="14"/>
  <c r="G5" i="14" s="1"/>
  <c r="N4" i="14"/>
  <c r="E4" i="14"/>
  <c r="G4" i="14" s="1"/>
  <c r="N3" i="14"/>
  <c r="G3" i="14"/>
  <c r="N59" i="14"/>
  <c r="E59" i="14"/>
  <c r="G59" i="14" s="1"/>
  <c r="N58" i="14"/>
  <c r="G58" i="14"/>
  <c r="E58" i="14"/>
  <c r="N57" i="14"/>
  <c r="E57" i="14"/>
  <c r="G57" i="14" s="1"/>
  <c r="N56" i="14"/>
  <c r="E56" i="14"/>
  <c r="G56" i="14" s="1"/>
  <c r="N55" i="14"/>
  <c r="E55" i="14"/>
  <c r="G55" i="14" s="1"/>
  <c r="N54" i="14"/>
  <c r="G54" i="14"/>
  <c r="M7" i="14" l="1"/>
  <c r="P7" i="14" s="1"/>
  <c r="H7" i="14"/>
  <c r="M28" i="10"/>
  <c r="P28" i="10" s="1"/>
  <c r="H29" i="10"/>
  <c r="M29" i="10" s="1"/>
  <c r="P29" i="10" s="1"/>
  <c r="M31" i="10"/>
  <c r="P31" i="10" s="1"/>
  <c r="H31" i="10"/>
  <c r="H33" i="10"/>
  <c r="M33" i="10" s="1"/>
  <c r="P33" i="10" s="1"/>
  <c r="H30" i="10"/>
  <c r="M30" i="10" s="1"/>
  <c r="P30" i="10" s="1"/>
  <c r="H32" i="10"/>
  <c r="M32" i="10" s="1"/>
  <c r="P32" i="10" s="1"/>
  <c r="H5" i="10"/>
  <c r="M5" i="10" s="1"/>
  <c r="P5" i="10" s="1"/>
  <c r="H7" i="10"/>
  <c r="M7" i="10" s="1"/>
  <c r="P7" i="10" s="1"/>
  <c r="H58" i="10"/>
  <c r="M58" i="10" s="1"/>
  <c r="P58" i="10" s="1"/>
  <c r="H56" i="10"/>
  <c r="M56" i="10" s="1"/>
  <c r="P56" i="10" s="1"/>
  <c r="H3" i="10"/>
  <c r="M3" i="10" s="1"/>
  <c r="P3" i="10" s="1"/>
  <c r="M54" i="10"/>
  <c r="P54" i="10" s="1"/>
  <c r="H55" i="10"/>
  <c r="M55" i="10" s="1"/>
  <c r="P55" i="10" s="1"/>
  <c r="H59" i="10"/>
  <c r="M59" i="10" s="1"/>
  <c r="P59" i="10" s="1"/>
  <c r="H57" i="10"/>
  <c r="M57" i="10" s="1"/>
  <c r="P57" i="10" s="1"/>
  <c r="H6" i="10"/>
  <c r="M6" i="10" s="1"/>
  <c r="P6" i="10" s="1"/>
  <c r="H4" i="10"/>
  <c r="M4" i="10" s="1"/>
  <c r="P4" i="10" s="1"/>
  <c r="H8" i="10"/>
  <c r="M8" i="10" s="1"/>
  <c r="P8" i="10" s="1"/>
  <c r="H30" i="14"/>
  <c r="M30" i="14" s="1"/>
  <c r="P30" i="14" s="1"/>
  <c r="H32" i="14"/>
  <c r="M32" i="14" s="1"/>
  <c r="P32" i="14" s="1"/>
  <c r="M29" i="14"/>
  <c r="P29" i="14" s="1"/>
  <c r="H29" i="14"/>
  <c r="H31" i="14"/>
  <c r="M31" i="14" s="1"/>
  <c r="P31" i="14" s="1"/>
  <c r="H33" i="14"/>
  <c r="M33" i="14" s="1"/>
  <c r="P33" i="14" s="1"/>
  <c r="H8" i="14"/>
  <c r="M8" i="14" s="1"/>
  <c r="P8" i="14" s="1"/>
  <c r="H4" i="14"/>
  <c r="M4" i="14" s="1"/>
  <c r="P4" i="14" s="1"/>
  <c r="H6" i="14"/>
  <c r="M6" i="14" s="1"/>
  <c r="P6" i="14" s="1"/>
  <c r="H3" i="14"/>
  <c r="M3" i="14" s="1"/>
  <c r="P3" i="14" s="1"/>
  <c r="H5" i="14"/>
  <c r="M5" i="14" s="1"/>
  <c r="P5" i="14" s="1"/>
  <c r="H57" i="14"/>
  <c r="M57" i="14" s="1"/>
  <c r="P57" i="14" s="1"/>
  <c r="H59" i="14"/>
  <c r="M59" i="14" s="1"/>
  <c r="P59" i="14" s="1"/>
  <c r="H55" i="14"/>
  <c r="M55" i="14" s="1"/>
  <c r="P55" i="14" s="1"/>
  <c r="H54" i="14"/>
  <c r="M54" i="14" s="1"/>
  <c r="P54" i="14" s="1"/>
  <c r="H56" i="14"/>
  <c r="M56" i="14" s="1"/>
  <c r="P56" i="14" s="1"/>
  <c r="H58" i="14"/>
  <c r="M58" i="14" s="1"/>
  <c r="P58" i="14" s="1"/>
  <c r="N59" i="13"/>
  <c r="E59" i="13"/>
  <c r="G59" i="13" s="1"/>
  <c r="N58" i="13"/>
  <c r="H58" i="13"/>
  <c r="M58" i="13" s="1"/>
  <c r="P58" i="13" s="1"/>
  <c r="G58" i="13"/>
  <c r="E58" i="13"/>
  <c r="N57" i="13"/>
  <c r="E57" i="13"/>
  <c r="G57" i="13" s="1"/>
  <c r="N56" i="13"/>
  <c r="E56" i="13"/>
  <c r="G56" i="13" s="1"/>
  <c r="H56" i="13" s="1"/>
  <c r="M56" i="13" s="1"/>
  <c r="P56" i="13" s="1"/>
  <c r="N55" i="13"/>
  <c r="E55" i="13"/>
  <c r="G55" i="13" s="1"/>
  <c r="N54" i="13"/>
  <c r="G54" i="13"/>
  <c r="N33" i="13"/>
  <c r="E33" i="13"/>
  <c r="G33" i="13" s="1"/>
  <c r="N32" i="13"/>
  <c r="G32" i="13"/>
  <c r="E32" i="13"/>
  <c r="N31" i="13"/>
  <c r="E31" i="13"/>
  <c r="G31" i="13" s="1"/>
  <c r="N30" i="13"/>
  <c r="G30" i="13"/>
  <c r="E30" i="13"/>
  <c r="N29" i="13"/>
  <c r="E29" i="13"/>
  <c r="G29" i="13" s="1"/>
  <c r="N28" i="13"/>
  <c r="G28" i="13"/>
  <c r="H28" i="13" s="1"/>
  <c r="N8" i="13"/>
  <c r="E8" i="13"/>
  <c r="G8" i="13" s="1"/>
  <c r="N7" i="13"/>
  <c r="E7" i="13"/>
  <c r="G7" i="13" s="1"/>
  <c r="N6" i="13"/>
  <c r="E6" i="13"/>
  <c r="G6" i="13" s="1"/>
  <c r="N5" i="13"/>
  <c r="E5" i="13"/>
  <c r="G5" i="13" s="1"/>
  <c r="N4" i="13"/>
  <c r="E4" i="13"/>
  <c r="G4" i="13" s="1"/>
  <c r="N3" i="13"/>
  <c r="G3" i="13"/>
  <c r="H3" i="13" s="1"/>
  <c r="E57" i="8"/>
  <c r="E58" i="8"/>
  <c r="M3" i="13" l="1"/>
  <c r="P3" i="13" s="1"/>
  <c r="M28" i="13"/>
  <c r="P28" i="13" s="1"/>
  <c r="U28" i="10" a="1"/>
  <c r="U54" i="10" a="1"/>
  <c r="U3" i="14" a="1"/>
  <c r="U54" i="14" a="1"/>
  <c r="H57" i="13"/>
  <c r="M57" i="13" s="1"/>
  <c r="P57" i="13" s="1"/>
  <c r="H59" i="13"/>
  <c r="M59" i="13" s="1"/>
  <c r="P59" i="13" s="1"/>
  <c r="H55" i="13"/>
  <c r="M55" i="13" s="1"/>
  <c r="P55" i="13" s="1"/>
  <c r="H54" i="13"/>
  <c r="M54" i="13" s="1"/>
  <c r="P54" i="13" s="1"/>
  <c r="H29" i="13"/>
  <c r="M29" i="13" s="1"/>
  <c r="P29" i="13" s="1"/>
  <c r="H31" i="13"/>
  <c r="M31" i="13" s="1"/>
  <c r="P31" i="13" s="1"/>
  <c r="H33" i="13"/>
  <c r="M33" i="13" s="1"/>
  <c r="P33" i="13" s="1"/>
  <c r="H30" i="13"/>
  <c r="M30" i="13" s="1"/>
  <c r="P30" i="13" s="1"/>
  <c r="H32" i="13"/>
  <c r="M32" i="13" s="1"/>
  <c r="P32" i="13" s="1"/>
  <c r="H5" i="13"/>
  <c r="M5" i="13" s="1"/>
  <c r="P5" i="13" s="1"/>
  <c r="M7" i="13"/>
  <c r="P7" i="13" s="1"/>
  <c r="H7" i="13"/>
  <c r="H4" i="13"/>
  <c r="M4" i="13" s="1"/>
  <c r="P4" i="13" s="1"/>
  <c r="H6" i="13"/>
  <c r="M6" i="13" s="1"/>
  <c r="P6" i="13" s="1"/>
  <c r="H8" i="13"/>
  <c r="M8" i="13" s="1"/>
  <c r="P8" i="13" s="1"/>
  <c r="N59" i="12"/>
  <c r="E59" i="12"/>
  <c r="G59" i="12" s="1"/>
  <c r="N58" i="12"/>
  <c r="G58" i="12"/>
  <c r="E58" i="12"/>
  <c r="N57" i="12"/>
  <c r="E57" i="12"/>
  <c r="G57" i="12" s="1"/>
  <c r="N56" i="12"/>
  <c r="E56" i="12"/>
  <c r="G56" i="12" s="1"/>
  <c r="N55" i="12"/>
  <c r="E55" i="12"/>
  <c r="G55" i="12" s="1"/>
  <c r="N54" i="12"/>
  <c r="G54" i="12"/>
  <c r="N33" i="12"/>
  <c r="E33" i="12"/>
  <c r="G33" i="12" s="1"/>
  <c r="N32" i="12"/>
  <c r="G32" i="12"/>
  <c r="H32" i="12" s="1"/>
  <c r="E32" i="12"/>
  <c r="N31" i="12"/>
  <c r="E31" i="12"/>
  <c r="G31" i="12" s="1"/>
  <c r="N30" i="12"/>
  <c r="G30" i="12"/>
  <c r="E30" i="12"/>
  <c r="N29" i="12"/>
  <c r="E29" i="12"/>
  <c r="G29" i="12" s="1"/>
  <c r="N28" i="12"/>
  <c r="G28" i="12"/>
  <c r="H28" i="12" s="1"/>
  <c r="N8" i="12"/>
  <c r="E8" i="12"/>
  <c r="G8" i="12" s="1"/>
  <c r="N7" i="12"/>
  <c r="E7" i="12"/>
  <c r="G7" i="12" s="1"/>
  <c r="N6" i="12"/>
  <c r="E6" i="12"/>
  <c r="G6" i="12" s="1"/>
  <c r="N5" i="12"/>
  <c r="E5" i="12"/>
  <c r="G5" i="12" s="1"/>
  <c r="N4" i="12"/>
  <c r="E4" i="12"/>
  <c r="G4" i="12" s="1"/>
  <c r="N3" i="12"/>
  <c r="G3" i="12"/>
  <c r="H3" i="12" s="1"/>
  <c r="M3" i="12" s="1"/>
  <c r="P3" i="12" s="1"/>
  <c r="N59" i="11"/>
  <c r="E59" i="11"/>
  <c r="G59" i="11" s="1"/>
  <c r="N58" i="11"/>
  <c r="E58" i="11"/>
  <c r="G58" i="11" s="1"/>
  <c r="N57" i="11"/>
  <c r="E57" i="11"/>
  <c r="G57" i="11" s="1"/>
  <c r="N56" i="11"/>
  <c r="E56" i="11"/>
  <c r="G56" i="11" s="1"/>
  <c r="N55" i="11"/>
  <c r="E55" i="11"/>
  <c r="G55" i="11" s="1"/>
  <c r="H55" i="11" s="1"/>
  <c r="N54" i="11"/>
  <c r="H54" i="11"/>
  <c r="M54" i="11" s="1"/>
  <c r="P54" i="11" s="1"/>
  <c r="G54" i="11"/>
  <c r="N33" i="11"/>
  <c r="E33" i="11"/>
  <c r="G33" i="11" s="1"/>
  <c r="N32" i="11"/>
  <c r="E32" i="11"/>
  <c r="G32" i="11" s="1"/>
  <c r="N31" i="11"/>
  <c r="E31" i="11"/>
  <c r="G31" i="11" s="1"/>
  <c r="N30" i="11"/>
  <c r="E30" i="11"/>
  <c r="G30" i="11" s="1"/>
  <c r="N29" i="11"/>
  <c r="E29" i="11"/>
  <c r="G29" i="11" s="1"/>
  <c r="N28" i="11"/>
  <c r="G28" i="11"/>
  <c r="H28" i="11" s="1"/>
  <c r="M28" i="11" s="1"/>
  <c r="N8" i="11"/>
  <c r="E8" i="11"/>
  <c r="G8" i="11" s="1"/>
  <c r="N7" i="11"/>
  <c r="E7" i="11"/>
  <c r="G7" i="11" s="1"/>
  <c r="N6" i="11"/>
  <c r="E6" i="11"/>
  <c r="G6" i="11" s="1"/>
  <c r="N5" i="11"/>
  <c r="E5" i="11"/>
  <c r="G5" i="11" s="1"/>
  <c r="N4" i="11"/>
  <c r="E4" i="11"/>
  <c r="G4" i="11" s="1"/>
  <c r="N3" i="11"/>
  <c r="G3" i="11"/>
  <c r="H3" i="11" s="1"/>
  <c r="N59" i="9"/>
  <c r="E59" i="9"/>
  <c r="G59" i="9" s="1"/>
  <c r="N58" i="9"/>
  <c r="E58" i="9"/>
  <c r="G58" i="9" s="1"/>
  <c r="H58" i="9" s="1"/>
  <c r="M58" i="9" s="1"/>
  <c r="P58" i="9" s="1"/>
  <c r="N57" i="9"/>
  <c r="E57" i="9"/>
  <c r="G57" i="9" s="1"/>
  <c r="N56" i="9"/>
  <c r="E56" i="9"/>
  <c r="G56" i="9" s="1"/>
  <c r="N55" i="9"/>
  <c r="E55" i="9"/>
  <c r="G55" i="9" s="1"/>
  <c r="N54" i="9"/>
  <c r="G54" i="9"/>
  <c r="H54" i="9" s="1"/>
  <c r="M54" i="9" s="1"/>
  <c r="P54" i="9" s="1"/>
  <c r="N33" i="9"/>
  <c r="E33" i="9"/>
  <c r="G33" i="9" s="1"/>
  <c r="N32" i="9"/>
  <c r="E32" i="9"/>
  <c r="G32" i="9" s="1"/>
  <c r="N31" i="9"/>
  <c r="E31" i="9"/>
  <c r="G31" i="9" s="1"/>
  <c r="N30" i="9"/>
  <c r="E30" i="9"/>
  <c r="G30" i="9" s="1"/>
  <c r="H30" i="9" s="1"/>
  <c r="N29" i="9"/>
  <c r="E29" i="9"/>
  <c r="G29" i="9" s="1"/>
  <c r="N28" i="9"/>
  <c r="G28" i="9"/>
  <c r="H28" i="9" s="1"/>
  <c r="G54" i="8"/>
  <c r="H54" i="8"/>
  <c r="M54" i="8" s="1"/>
  <c r="P54" i="8" s="1"/>
  <c r="N54" i="8"/>
  <c r="E55" i="8"/>
  <c r="G55" i="8" s="1"/>
  <c r="N55" i="8"/>
  <c r="E56" i="8"/>
  <c r="G56" i="8" s="1"/>
  <c r="H56" i="8" s="1"/>
  <c r="M56" i="8" s="1"/>
  <c r="P56" i="8" s="1"/>
  <c r="N56" i="8"/>
  <c r="G57" i="8"/>
  <c r="N57" i="8"/>
  <c r="G58" i="8"/>
  <c r="H58" i="8" s="1"/>
  <c r="M58" i="8" s="1"/>
  <c r="P58" i="8" s="1"/>
  <c r="N58" i="8"/>
  <c r="E59" i="8"/>
  <c r="G59" i="8" s="1"/>
  <c r="N59" i="8"/>
  <c r="N8" i="9"/>
  <c r="E8" i="9"/>
  <c r="G8" i="9" s="1"/>
  <c r="N7" i="9"/>
  <c r="E7" i="9"/>
  <c r="G7" i="9" s="1"/>
  <c r="N6" i="9"/>
  <c r="E6" i="9"/>
  <c r="G6" i="9" s="1"/>
  <c r="N5" i="9"/>
  <c r="E5" i="9"/>
  <c r="G5" i="9" s="1"/>
  <c r="N4" i="9"/>
  <c r="E4" i="9"/>
  <c r="G4" i="9" s="1"/>
  <c r="N3" i="9"/>
  <c r="G3" i="9"/>
  <c r="H3" i="9" s="1"/>
  <c r="M3" i="9" s="1"/>
  <c r="N33" i="8"/>
  <c r="E33" i="8"/>
  <c r="G33" i="8" s="1"/>
  <c r="N32" i="8"/>
  <c r="E32" i="8"/>
  <c r="G32" i="8" s="1"/>
  <c r="N31" i="8"/>
  <c r="E31" i="8"/>
  <c r="G31" i="8" s="1"/>
  <c r="N30" i="8"/>
  <c r="E30" i="8"/>
  <c r="G30" i="8" s="1"/>
  <c r="N29" i="8"/>
  <c r="E29" i="8"/>
  <c r="G29" i="8" s="1"/>
  <c r="N28" i="8"/>
  <c r="G28" i="8"/>
  <c r="N8" i="8"/>
  <c r="E8" i="8"/>
  <c r="G8" i="8" s="1"/>
  <c r="N7" i="8"/>
  <c r="E7" i="8"/>
  <c r="G7" i="8" s="1"/>
  <c r="N6" i="8"/>
  <c r="E6" i="8"/>
  <c r="G6" i="8" s="1"/>
  <c r="N5" i="8"/>
  <c r="E5" i="8"/>
  <c r="G5" i="8" s="1"/>
  <c r="N4" i="8"/>
  <c r="E4" i="8"/>
  <c r="G4" i="8" s="1"/>
  <c r="N3" i="8"/>
  <c r="G3" i="8"/>
  <c r="H3" i="8" s="1"/>
  <c r="M3" i="8" s="1"/>
  <c r="N59" i="7"/>
  <c r="E59" i="7"/>
  <c r="G59" i="7" s="1"/>
  <c r="N58" i="7"/>
  <c r="E58" i="7"/>
  <c r="G58" i="7" s="1"/>
  <c r="N57" i="7"/>
  <c r="E57" i="7"/>
  <c r="G57" i="7" s="1"/>
  <c r="N56" i="7"/>
  <c r="E56" i="7"/>
  <c r="G56" i="7" s="1"/>
  <c r="N55" i="7"/>
  <c r="E55" i="7"/>
  <c r="G55" i="7" s="1"/>
  <c r="N54" i="7"/>
  <c r="G54" i="7"/>
  <c r="H54" i="7" s="1"/>
  <c r="N33" i="7"/>
  <c r="E33" i="7"/>
  <c r="G33" i="7" s="1"/>
  <c r="H33" i="7" s="1"/>
  <c r="N32" i="7"/>
  <c r="E32" i="7"/>
  <c r="G32" i="7" s="1"/>
  <c r="N31" i="7"/>
  <c r="E31" i="7"/>
  <c r="G31" i="7" s="1"/>
  <c r="N30" i="7"/>
  <c r="E30" i="7"/>
  <c r="G30" i="7" s="1"/>
  <c r="N29" i="7"/>
  <c r="E29" i="7"/>
  <c r="G29" i="7" s="1"/>
  <c r="H29" i="7" s="1"/>
  <c r="N28" i="7"/>
  <c r="G28" i="7"/>
  <c r="H28" i="7" s="1"/>
  <c r="M28" i="7" s="1"/>
  <c r="P28" i="7" s="1"/>
  <c r="N8" i="7"/>
  <c r="E8" i="7"/>
  <c r="G8" i="7" s="1"/>
  <c r="N7" i="7"/>
  <c r="E7" i="7"/>
  <c r="G7" i="7" s="1"/>
  <c r="N6" i="7"/>
  <c r="E6" i="7"/>
  <c r="G6" i="7" s="1"/>
  <c r="N5" i="7"/>
  <c r="E5" i="7"/>
  <c r="G5" i="7" s="1"/>
  <c r="N4" i="7"/>
  <c r="E4" i="7"/>
  <c r="G4" i="7" s="1"/>
  <c r="N3" i="7"/>
  <c r="G3" i="7"/>
  <c r="H3" i="7" s="1"/>
  <c r="M3" i="7" s="1"/>
  <c r="P3" i="7" s="1"/>
  <c r="P3" i="9" l="1"/>
  <c r="P28" i="11"/>
  <c r="U28" i="10"/>
  <c r="V29" i="10"/>
  <c r="U29" i="10"/>
  <c r="V30" i="10"/>
  <c r="U30" i="10"/>
  <c r="V28" i="10"/>
  <c r="H30" i="12"/>
  <c r="M30" i="12" s="1"/>
  <c r="P30" i="12" s="1"/>
  <c r="M28" i="12"/>
  <c r="P28" i="12" s="1"/>
  <c r="M32" i="12"/>
  <c r="P32" i="12" s="1"/>
  <c r="U54" i="10"/>
  <c r="V55" i="10"/>
  <c r="U56" i="10"/>
  <c r="U55" i="10"/>
  <c r="V54" i="10"/>
  <c r="V56" i="10"/>
  <c r="U28" i="14" a="1"/>
  <c r="U30" i="14" s="1"/>
  <c r="V3" i="14"/>
  <c r="U3" i="14"/>
  <c r="V4" i="14"/>
  <c r="V5" i="14"/>
  <c r="U4" i="14"/>
  <c r="U5" i="14"/>
  <c r="U56" i="14"/>
  <c r="V56" i="14"/>
  <c r="V54" i="14"/>
  <c r="U54" i="14"/>
  <c r="V55" i="14"/>
  <c r="U55" i="14"/>
  <c r="U54" i="13" a="1"/>
  <c r="U28" i="13" a="1"/>
  <c r="U3" i="13" a="1"/>
  <c r="H55" i="12"/>
  <c r="M55" i="12" s="1"/>
  <c r="P55" i="12" s="1"/>
  <c r="H57" i="12"/>
  <c r="M57" i="12" s="1"/>
  <c r="P57" i="12" s="1"/>
  <c r="H59" i="12"/>
  <c r="M59" i="12" s="1"/>
  <c r="P59" i="12" s="1"/>
  <c r="H54" i="12"/>
  <c r="M54" i="12" s="1"/>
  <c r="P54" i="12" s="1"/>
  <c r="H56" i="12"/>
  <c r="M56" i="12" s="1"/>
  <c r="P56" i="12" s="1"/>
  <c r="H58" i="12"/>
  <c r="M58" i="12" s="1"/>
  <c r="P58" i="12" s="1"/>
  <c r="H31" i="12"/>
  <c r="M31" i="12" s="1"/>
  <c r="P31" i="12" s="1"/>
  <c r="M29" i="12"/>
  <c r="P29" i="12" s="1"/>
  <c r="H29" i="12"/>
  <c r="H33" i="12"/>
  <c r="M33" i="12" s="1"/>
  <c r="P33" i="12" s="1"/>
  <c r="H5" i="12"/>
  <c r="M5" i="12" s="1"/>
  <c r="P5" i="12" s="1"/>
  <c r="H7" i="12"/>
  <c r="M7" i="12" s="1"/>
  <c r="P7" i="12" s="1"/>
  <c r="H4" i="12"/>
  <c r="M4" i="12" s="1"/>
  <c r="P4" i="12" s="1"/>
  <c r="M8" i="12"/>
  <c r="P8" i="12" s="1"/>
  <c r="H8" i="12"/>
  <c r="H6" i="12"/>
  <c r="M6" i="12" s="1"/>
  <c r="P6" i="12" s="1"/>
  <c r="H57" i="11"/>
  <c r="M57" i="11" s="1"/>
  <c r="P57" i="11" s="1"/>
  <c r="M55" i="11"/>
  <c r="P55" i="11" s="1"/>
  <c r="U54" i="11" s="1" a="1"/>
  <c r="H59" i="11"/>
  <c r="M59" i="11" s="1"/>
  <c r="P59" i="11" s="1"/>
  <c r="H56" i="11"/>
  <c r="M56" i="11" s="1"/>
  <c r="P56" i="11" s="1"/>
  <c r="H58" i="11"/>
  <c r="M58" i="11" s="1"/>
  <c r="P58" i="11" s="1"/>
  <c r="M3" i="11"/>
  <c r="P3" i="11" s="1"/>
  <c r="H30" i="11"/>
  <c r="M30" i="11" s="1"/>
  <c r="P30" i="11" s="1"/>
  <c r="H32" i="11"/>
  <c r="M32" i="11" s="1"/>
  <c r="P32" i="11" s="1"/>
  <c r="H29" i="11"/>
  <c r="M29" i="11" s="1"/>
  <c r="P29" i="11" s="1"/>
  <c r="H33" i="11"/>
  <c r="M33" i="11" s="1"/>
  <c r="P33" i="11" s="1"/>
  <c r="H31" i="11"/>
  <c r="M31" i="11" s="1"/>
  <c r="P31" i="11" s="1"/>
  <c r="H4" i="11"/>
  <c r="M4" i="11" s="1"/>
  <c r="P4" i="11" s="1"/>
  <c r="H6" i="11"/>
  <c r="M6" i="11" s="1"/>
  <c r="P6" i="11" s="1"/>
  <c r="H5" i="11"/>
  <c r="M5" i="11" s="1"/>
  <c r="P5" i="11" s="1"/>
  <c r="H7" i="11"/>
  <c r="M7" i="11" s="1"/>
  <c r="P7" i="11" s="1"/>
  <c r="H8" i="11"/>
  <c r="M8" i="11" s="1"/>
  <c r="P8" i="11" s="1"/>
  <c r="H56" i="9"/>
  <c r="M56" i="9" s="1"/>
  <c r="P56" i="9" s="1"/>
  <c r="M55" i="9"/>
  <c r="P55" i="9" s="1"/>
  <c r="U54" i="9" s="1" a="1"/>
  <c r="H55" i="9"/>
  <c r="H57" i="9"/>
  <c r="M57" i="9" s="1"/>
  <c r="P57" i="9" s="1"/>
  <c r="H59" i="9"/>
  <c r="M59" i="9" s="1"/>
  <c r="P59" i="9" s="1"/>
  <c r="H32" i="9"/>
  <c r="M32" i="9" s="1"/>
  <c r="P32" i="9" s="1"/>
  <c r="M30" i="9"/>
  <c r="P30" i="9" s="1"/>
  <c r="M28" i="9"/>
  <c r="P28" i="9" s="1"/>
  <c r="U28" i="9" s="1" a="1"/>
  <c r="U28" i="9" s="1"/>
  <c r="H31" i="9"/>
  <c r="M31" i="9" s="1"/>
  <c r="P31" i="9" s="1"/>
  <c r="H29" i="9"/>
  <c r="M29" i="9" s="1"/>
  <c r="P29" i="9" s="1"/>
  <c r="H33" i="9"/>
  <c r="M33" i="9" s="1"/>
  <c r="P33" i="9" s="1"/>
  <c r="H59" i="8"/>
  <c r="M59" i="8" s="1"/>
  <c r="P59" i="8" s="1"/>
  <c r="H55" i="8"/>
  <c r="M55" i="8" s="1"/>
  <c r="P55" i="8" s="1"/>
  <c r="H57" i="8"/>
  <c r="M57" i="8" s="1"/>
  <c r="P57" i="8" s="1"/>
  <c r="P3" i="8"/>
  <c r="H5" i="9"/>
  <c r="M5" i="9" s="1"/>
  <c r="P5" i="9" s="1"/>
  <c r="H7" i="9"/>
  <c r="M7" i="9" s="1"/>
  <c r="P7" i="9" s="1"/>
  <c r="H4" i="9"/>
  <c r="M4" i="9" s="1"/>
  <c r="P4" i="9" s="1"/>
  <c r="H8" i="9"/>
  <c r="M8" i="9" s="1"/>
  <c r="P8" i="9" s="1"/>
  <c r="H6" i="9"/>
  <c r="M6" i="9" s="1"/>
  <c r="P6" i="9" s="1"/>
  <c r="H31" i="8"/>
  <c r="M31" i="8" s="1"/>
  <c r="P31" i="8" s="1"/>
  <c r="H29" i="8"/>
  <c r="M29" i="8" s="1"/>
  <c r="P29" i="8" s="1"/>
  <c r="H33" i="8"/>
  <c r="M33" i="8" s="1"/>
  <c r="P33" i="8" s="1"/>
  <c r="H32" i="8"/>
  <c r="M32" i="8" s="1"/>
  <c r="P32" i="8" s="1"/>
  <c r="H30" i="8"/>
  <c r="M30" i="8" s="1"/>
  <c r="P30" i="8" s="1"/>
  <c r="H28" i="8"/>
  <c r="M28" i="8" s="1"/>
  <c r="P28" i="8" s="1"/>
  <c r="H4" i="8"/>
  <c r="M4" i="8" s="1"/>
  <c r="P4" i="8" s="1"/>
  <c r="H5" i="8"/>
  <c r="M5" i="8" s="1"/>
  <c r="P5" i="8" s="1"/>
  <c r="H7" i="8"/>
  <c r="M7" i="8" s="1"/>
  <c r="P7" i="8" s="1"/>
  <c r="H6" i="8"/>
  <c r="M6" i="8" s="1"/>
  <c r="P6" i="8" s="1"/>
  <c r="H8" i="8"/>
  <c r="M8" i="8" s="1"/>
  <c r="P8" i="8" s="1"/>
  <c r="M54" i="7"/>
  <c r="P54" i="7" s="1"/>
  <c r="H55" i="7"/>
  <c r="M55" i="7" s="1"/>
  <c r="P55" i="7" s="1"/>
  <c r="H57" i="7"/>
  <c r="M57" i="7" s="1"/>
  <c r="P57" i="7" s="1"/>
  <c r="H59" i="7"/>
  <c r="M59" i="7" s="1"/>
  <c r="P59" i="7" s="1"/>
  <c r="H56" i="7"/>
  <c r="M56" i="7" s="1"/>
  <c r="P56" i="7" s="1"/>
  <c r="H58" i="7"/>
  <c r="M58" i="7" s="1"/>
  <c r="P58" i="7" s="1"/>
  <c r="H31" i="7"/>
  <c r="M31" i="7" s="1"/>
  <c r="P31" i="7" s="1"/>
  <c r="M29" i="7"/>
  <c r="P29" i="7" s="1"/>
  <c r="M33" i="7"/>
  <c r="P33" i="7" s="1"/>
  <c r="H32" i="7"/>
  <c r="M32" i="7" s="1"/>
  <c r="P32" i="7" s="1"/>
  <c r="H30" i="7"/>
  <c r="M30" i="7" s="1"/>
  <c r="P30" i="7" s="1"/>
  <c r="H6" i="7"/>
  <c r="M6" i="7" s="1"/>
  <c r="P6" i="7" s="1"/>
  <c r="H5" i="7"/>
  <c r="M5" i="7" s="1"/>
  <c r="P5" i="7" s="1"/>
  <c r="H7" i="7"/>
  <c r="M7" i="7" s="1"/>
  <c r="P7" i="7" s="1"/>
  <c r="H4" i="7"/>
  <c r="M4" i="7" s="1"/>
  <c r="P4" i="7" s="1"/>
  <c r="H8" i="7"/>
  <c r="M8" i="7" s="1"/>
  <c r="P8" i="7" s="1"/>
  <c r="U54" i="11" l="1"/>
  <c r="V56" i="11"/>
  <c r="V54" i="11"/>
  <c r="V55" i="11"/>
  <c r="U56" i="11"/>
  <c r="U55" i="11"/>
  <c r="U3" i="12" a="1"/>
  <c r="U54" i="9"/>
  <c r="U55" i="9"/>
  <c r="V56" i="9"/>
  <c r="V54" i="9"/>
  <c r="V55" i="9"/>
  <c r="U56" i="9"/>
  <c r="U28" i="12" a="1"/>
  <c r="U54" i="12" a="1"/>
  <c r="U54" i="8" a="1"/>
  <c r="U28" i="7" a="1"/>
  <c r="U28" i="7" s="1"/>
  <c r="U54" i="7" a="1"/>
  <c r="U28" i="11" a="1"/>
  <c r="U29" i="11" s="1"/>
  <c r="U28" i="14"/>
  <c r="V30" i="14"/>
  <c r="V28" i="14"/>
  <c r="V29" i="14"/>
  <c r="U29" i="14"/>
  <c r="V55" i="13"/>
  <c r="V56" i="13"/>
  <c r="V54" i="13"/>
  <c r="U55" i="13"/>
  <c r="U56" i="13"/>
  <c r="U54" i="13"/>
  <c r="V29" i="13"/>
  <c r="U29" i="13"/>
  <c r="V30" i="13"/>
  <c r="V28" i="13"/>
  <c r="U30" i="13"/>
  <c r="U28" i="13"/>
  <c r="V4" i="13"/>
  <c r="U4" i="13"/>
  <c r="V5" i="13"/>
  <c r="V3" i="13"/>
  <c r="U5" i="13"/>
  <c r="U3" i="13"/>
  <c r="U54" i="8"/>
  <c r="U56" i="8"/>
  <c r="V54" i="8"/>
  <c r="V55" i="8"/>
  <c r="U55" i="8"/>
  <c r="V56" i="8"/>
  <c r="U3" i="11" a="1"/>
  <c r="U3" i="10" a="1"/>
  <c r="V28" i="9"/>
  <c r="V30" i="9"/>
  <c r="U29" i="9"/>
  <c r="U30" i="9"/>
  <c r="V29" i="9"/>
  <c r="U28" i="8" a="1"/>
  <c r="U28" i="8" s="1"/>
  <c r="U3" i="8" a="1"/>
  <c r="U29" i="7"/>
  <c r="U30" i="7"/>
  <c r="V30" i="7"/>
  <c r="V28" i="7"/>
  <c r="U3" i="7" a="1"/>
  <c r="V29" i="7" l="1"/>
  <c r="V29" i="11"/>
  <c r="U28" i="11"/>
  <c r="U3" i="12"/>
  <c r="V5" i="12"/>
  <c r="V3" i="12"/>
  <c r="V4" i="12"/>
  <c r="U5" i="12"/>
  <c r="U4" i="12"/>
  <c r="U54" i="12"/>
  <c r="V55" i="12"/>
  <c r="U56" i="12"/>
  <c r="U55" i="12"/>
  <c r="V56" i="12"/>
  <c r="V54" i="12"/>
  <c r="V30" i="11"/>
  <c r="U54" i="7"/>
  <c r="U55" i="7"/>
  <c r="V56" i="7"/>
  <c r="V55" i="7"/>
  <c r="V54" i="7"/>
  <c r="U56" i="7"/>
  <c r="U28" i="12"/>
  <c r="V28" i="12"/>
  <c r="V29" i="12"/>
  <c r="U30" i="12"/>
  <c r="U29" i="12"/>
  <c r="V30" i="12"/>
  <c r="V28" i="11"/>
  <c r="U30" i="11"/>
  <c r="U3" i="11"/>
  <c r="V4" i="11"/>
  <c r="U5" i="11"/>
  <c r="U4" i="11"/>
  <c r="V5" i="11"/>
  <c r="V3" i="11"/>
  <c r="V3" i="10"/>
  <c r="V4" i="10"/>
  <c r="U4" i="10"/>
  <c r="U5" i="10"/>
  <c r="V5" i="10"/>
  <c r="U3" i="10"/>
  <c r="U29" i="8"/>
  <c r="V29" i="8"/>
  <c r="U30" i="8"/>
  <c r="V28" i="8"/>
  <c r="V30" i="8"/>
  <c r="U3" i="8"/>
  <c r="U4" i="8"/>
  <c r="V5" i="8"/>
  <c r="V3" i="8"/>
  <c r="V4" i="8"/>
  <c r="U5" i="8"/>
  <c r="U3" i="7"/>
  <c r="U4" i="7"/>
  <c r="V4" i="7"/>
  <c r="V3" i="7"/>
</calcChain>
</file>

<file path=xl/sharedStrings.xml><?xml version="1.0" encoding="utf-8"?>
<sst xmlns="http://schemas.openxmlformats.org/spreadsheetml/2006/main" count="309" uniqueCount="175">
  <si>
    <t>% yield</t>
  </si>
  <si>
    <t>PepAldolKin</t>
  </si>
  <si>
    <t>Aldehyde I (635 Da)</t>
  </si>
  <si>
    <t>Hydrate I (653 Da)</t>
  </si>
  <si>
    <t>Product I (707)</t>
  </si>
  <si>
    <t>Start</t>
  </si>
  <si>
    <t>y numerator</t>
  </si>
  <si>
    <t>[probe] initial</t>
  </si>
  <si>
    <t>[peptide] initial</t>
  </si>
  <si>
    <t>y denominator</t>
  </si>
  <si>
    <t>13a</t>
  </si>
  <si>
    <t>13b</t>
  </si>
  <si>
    <t>13c</t>
  </si>
  <si>
    <t>25a</t>
  </si>
  <si>
    <t>25b</t>
  </si>
  <si>
    <t>25c</t>
  </si>
  <si>
    <t>25d</t>
  </si>
  <si>
    <t>25e</t>
  </si>
  <si>
    <t>[peptide] (M)</t>
  </si>
  <si>
    <t>[probe] (M)</t>
  </si>
  <si>
    <t>time (s)</t>
  </si>
  <si>
    <t>2c</t>
  </si>
  <si>
    <t>2d</t>
  </si>
  <si>
    <t>2e</t>
  </si>
  <si>
    <t>2a (b?)</t>
  </si>
  <si>
    <t>2b (a?)</t>
  </si>
  <si>
    <t>14a</t>
  </si>
  <si>
    <t>14b</t>
  </si>
  <si>
    <t>14c</t>
  </si>
  <si>
    <t>14d</t>
  </si>
  <si>
    <t>14e</t>
  </si>
  <si>
    <t>26a</t>
  </si>
  <si>
    <t>26b</t>
  </si>
  <si>
    <t>26c</t>
  </si>
  <si>
    <t>26d</t>
  </si>
  <si>
    <t>26e</t>
  </si>
  <si>
    <t>y value (k2t)</t>
  </si>
  <si>
    <t>3a</t>
  </si>
  <si>
    <t>3b</t>
  </si>
  <si>
    <t>3c</t>
  </si>
  <si>
    <t>3d</t>
  </si>
  <si>
    <t>3e</t>
  </si>
  <si>
    <t>6c</t>
  </si>
  <si>
    <t>6d</t>
  </si>
  <si>
    <t>6e</t>
  </si>
  <si>
    <t>15b</t>
  </si>
  <si>
    <t>15c</t>
  </si>
  <si>
    <t>15d</t>
  </si>
  <si>
    <t>15e</t>
  </si>
  <si>
    <t>15a</t>
  </si>
  <si>
    <t>18a</t>
  </si>
  <si>
    <t>18b</t>
  </si>
  <si>
    <t>18c</t>
  </si>
  <si>
    <t>18d</t>
  </si>
  <si>
    <t>18e</t>
  </si>
  <si>
    <t>27a</t>
  </si>
  <si>
    <t>27b</t>
  </si>
  <si>
    <t>27c</t>
  </si>
  <si>
    <t>27d</t>
  </si>
  <si>
    <t>27e</t>
  </si>
  <si>
    <t>6a (b?)</t>
  </si>
  <si>
    <t>6b (a?)</t>
  </si>
  <si>
    <t>30a</t>
  </si>
  <si>
    <t>30b</t>
  </si>
  <si>
    <t>30c</t>
  </si>
  <si>
    <t>30d</t>
  </si>
  <si>
    <t>30e</t>
  </si>
  <si>
    <r>
      <t>Slope (M</t>
    </r>
    <r>
      <rPr>
        <vertAlign val="superscript"/>
        <sz val="10"/>
        <color theme="1"/>
        <rFont val="Calibri"/>
        <family val="2"/>
        <scheme val="minor"/>
      </rPr>
      <t>-1</t>
    </r>
    <r>
      <rPr>
        <sz val="10"/>
        <color theme="1"/>
        <rFont val="Calibri"/>
        <family val="2"/>
        <scheme val="minor"/>
      </rPr>
      <t xml:space="preserve"> s</t>
    </r>
    <r>
      <rPr>
        <vertAlign val="superscript"/>
        <sz val="10"/>
        <color theme="1"/>
        <rFont val="Calibri"/>
        <family val="2"/>
        <scheme val="minor"/>
      </rPr>
      <t>-1</t>
    </r>
    <r>
      <rPr>
        <sz val="10"/>
        <color theme="1"/>
        <rFont val="Calibri"/>
        <family val="2"/>
        <scheme val="minor"/>
      </rPr>
      <t>)</t>
    </r>
  </si>
  <si>
    <r>
      <t>R</t>
    </r>
    <r>
      <rPr>
        <vertAlign val="superscript"/>
        <sz val="10"/>
        <color theme="1"/>
        <rFont val="Calibri"/>
        <family val="2"/>
        <scheme val="minor"/>
      </rPr>
      <t>2</t>
    </r>
  </si>
  <si>
    <t>&gt;0.0001</t>
  </si>
  <si>
    <t>N/A</t>
  </si>
  <si>
    <t>10a</t>
  </si>
  <si>
    <t>10b</t>
  </si>
  <si>
    <t>10c</t>
  </si>
  <si>
    <t>10d</t>
  </si>
  <si>
    <t>10e</t>
  </si>
  <si>
    <t>22a</t>
  </si>
  <si>
    <t>22b</t>
  </si>
  <si>
    <t>22c</t>
  </si>
  <si>
    <t>22d</t>
  </si>
  <si>
    <t>22e</t>
  </si>
  <si>
    <t>34a</t>
  </si>
  <si>
    <t>34b</t>
  </si>
  <si>
    <t>34c</t>
  </si>
  <si>
    <t>34d</t>
  </si>
  <si>
    <t>34e</t>
  </si>
  <si>
    <t>49a</t>
  </si>
  <si>
    <t>49b</t>
  </si>
  <si>
    <t>49c</t>
  </si>
  <si>
    <t>49d</t>
  </si>
  <si>
    <t>49e</t>
  </si>
  <si>
    <t>50a</t>
  </si>
  <si>
    <t>50b</t>
  </si>
  <si>
    <t>50c</t>
  </si>
  <si>
    <t>50d</t>
  </si>
  <si>
    <t>50e</t>
  </si>
  <si>
    <t>51a</t>
  </si>
  <si>
    <t>51b</t>
  </si>
  <si>
    <t>51c</t>
  </si>
  <si>
    <t>51e</t>
  </si>
  <si>
    <t>51d</t>
  </si>
  <si>
    <t>1a RERUN</t>
  </si>
  <si>
    <t>1b RERUN</t>
  </si>
  <si>
    <t>1c RERUN</t>
  </si>
  <si>
    <t>1d RERUN</t>
  </si>
  <si>
    <t>1e RERUN</t>
  </si>
  <si>
    <t>13e (d RERUN?)</t>
  </si>
  <si>
    <t>13d (e?)</t>
  </si>
  <si>
    <t>Product I (755)</t>
  </si>
  <si>
    <t>Error</t>
  </si>
  <si>
    <t>1 mM Proline, Butanal</t>
  </si>
  <si>
    <t>10 mM Proline, Butanal</t>
  </si>
  <si>
    <t>1 mM Pyrrolidine, Butanal</t>
  </si>
  <si>
    <t>10 mM, Pyrrolidine, Butanal</t>
  </si>
  <si>
    <t>1 mM Piperidine, Butanal</t>
  </si>
  <si>
    <t>1 mM Homomopholine, Butanal</t>
  </si>
  <si>
    <t>10 mM Homomorpholine, Butanal</t>
  </si>
  <si>
    <t>25 mM Homomoprholine, Butanal</t>
  </si>
  <si>
    <t>1 mM Azetidine-2-carboxylic acid, Butanal</t>
  </si>
  <si>
    <t>25 mM Proline, Butanal</t>
  </si>
  <si>
    <t>25 mM Pyrrolidine, Butanal</t>
  </si>
  <si>
    <t>10 mM Piperidine, Butanal</t>
  </si>
  <si>
    <t>25 mM Piperidine, Butanal</t>
  </si>
  <si>
    <t>10 mM Azetidine-2-carboxylic acid, Butanal</t>
  </si>
  <si>
    <t>25 mM Azetidine-2-carboxylic acid, Butanal</t>
  </si>
  <si>
    <t>1 mM Proline Tetrazole, Butanal</t>
  </si>
  <si>
    <t>10 mM Proline Tetrazole, Butanal</t>
  </si>
  <si>
    <t>25 mM Proline Tetrazole, Butanal</t>
  </si>
  <si>
    <t>1 mM Proline, Phenylacetaldehyde</t>
  </si>
  <si>
    <t>10 mM Proline, Phenylacetaldehyde</t>
  </si>
  <si>
    <t>25 mM Proline, Phenylacetaldehyde</t>
  </si>
  <si>
    <t>1 mM Proline Tetrazole, Phenylacetaldehyde</t>
  </si>
  <si>
    <t>10 mM Proline Tetrazole, Phenylacetaldehyde</t>
  </si>
  <si>
    <t>25 mM Proline Tetrazole, Phenylacetaldehyde</t>
  </si>
  <si>
    <t>97a</t>
  </si>
  <si>
    <t>97b</t>
  </si>
  <si>
    <t>97c</t>
  </si>
  <si>
    <t>97d</t>
  </si>
  <si>
    <t>97e</t>
  </si>
  <si>
    <t>98a</t>
  </si>
  <si>
    <t>98b</t>
  </si>
  <si>
    <t>98c</t>
  </si>
  <si>
    <t>98d</t>
  </si>
  <si>
    <t>98e</t>
  </si>
  <si>
    <t>99a</t>
  </si>
  <si>
    <t>99b</t>
  </si>
  <si>
    <t>99c</t>
  </si>
  <si>
    <t>99d</t>
  </si>
  <si>
    <t>99e</t>
  </si>
  <si>
    <t>102a</t>
  </si>
  <si>
    <t>102b</t>
  </si>
  <si>
    <t>102c</t>
  </si>
  <si>
    <t>102d</t>
  </si>
  <si>
    <t>102e</t>
  </si>
  <si>
    <t>103a</t>
  </si>
  <si>
    <t>103b</t>
  </si>
  <si>
    <t>103c</t>
  </si>
  <si>
    <t>103d</t>
  </si>
  <si>
    <t>103e</t>
  </si>
  <si>
    <t>104a</t>
  </si>
  <si>
    <t>104b</t>
  </si>
  <si>
    <t>104c</t>
  </si>
  <si>
    <t>104d</t>
  </si>
  <si>
    <t>104e</t>
  </si>
  <si>
    <t>Donor</t>
  </si>
  <si>
    <t>Organocatalyst</t>
  </si>
  <si>
    <t>&gt;0.00001</t>
  </si>
  <si>
    <t>-</t>
  </si>
  <si>
    <t>Organocatalyst loading (mM)</t>
  </si>
  <si>
    <r>
      <t>Rate Constant (M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 xml:space="preserve"> s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)</t>
    </r>
  </si>
  <si>
    <r>
      <t>Error of Rate Constant (M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s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)</t>
    </r>
  </si>
  <si>
    <t>S3</t>
  </si>
  <si>
    <t>S4</t>
  </si>
  <si>
    <t>S5</t>
  </si>
  <si>
    <t>S6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</si>
</sst>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rgb="FF006100"/>
      <name val="Calibri"/>
      <family val="2"/>
      <scheme val="minor"/>
    </font>
    <font>
      <sz val="10"/>
      <color rgb="FF9C6500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2" fillId="2" borderId="0" xfId="1"/>
    <xf numFmtId="0" fontId="4" fillId="4" borderId="0" xfId="3"/>
    <xf numFmtId="0" fontId="3" fillId="3" borderId="0" xfId="2"/>
    <xf numFmtId="0" fontId="5" fillId="2" borderId="0" xfId="1" applyFont="1"/>
    <xf numFmtId="0" fontId="6" fillId="4" borderId="0" xfId="3" applyFont="1"/>
    <xf numFmtId="0" fontId="0" fillId="0" borderId="0" xfId="0" applyFont="1"/>
    <xf numFmtId="0" fontId="2" fillId="2" borderId="0" xfId="1" applyFont="1"/>
    <xf numFmtId="0" fontId="1" fillId="0" borderId="0" xfId="0" applyFont="1" applyAlignment="1">
      <alignment vertical="center"/>
    </xf>
    <xf numFmtId="0" fontId="3" fillId="3" borderId="0" xfId="2" applyFont="1"/>
    <xf numFmtId="2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165" fontId="0" fillId="0" borderId="9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4">
    <cellStyle name="Bad" xfId="2" builtinId="27"/>
    <cellStyle name="Good" xfId="1" builtinId="26"/>
    <cellStyle name="Neutral" xfId="3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2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1 Donor 7'!$O$3:$O$8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1 Donor 7'!$P$3:$P$8</c:f>
              <c:numCache>
                <c:formatCode>General</c:formatCode>
                <c:ptCount val="6"/>
                <c:pt idx="0">
                  <c:v>0</c:v>
                </c:pt>
                <c:pt idx="1">
                  <c:v>0.27575254666013588</c:v>
                </c:pt>
                <c:pt idx="2">
                  <c:v>0.44426199310370496</c:v>
                </c:pt>
                <c:pt idx="3">
                  <c:v>0.78995063051085945</c:v>
                </c:pt>
                <c:pt idx="4">
                  <c:v>1.1312579298627636</c:v>
                </c:pt>
                <c:pt idx="5">
                  <c:v>1.6971662810386734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172672"/>
        <c:axId val="76178944"/>
      </c:scatterChart>
      <c:valAx>
        <c:axId val="76172672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178944"/>
        <c:crosses val="autoZero"/>
        <c:crossBetween val="midCat"/>
        <c:majorUnit val="300"/>
        <c:minorUnit val="100"/>
      </c:valAx>
      <c:valAx>
        <c:axId val="76178944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172672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S5 Donor 7'!$O$28:$O$33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S5 Donor 7'!$P$28:$P$33</c:f>
              <c:numCache>
                <c:formatCode>General</c:formatCode>
                <c:ptCount val="6"/>
                <c:pt idx="0">
                  <c:v>0</c:v>
                </c:pt>
                <c:pt idx="1">
                  <c:v>0.38117978278650771</c:v>
                </c:pt>
                <c:pt idx="2">
                  <c:v>0.8693656708039541</c:v>
                </c:pt>
                <c:pt idx="3">
                  <c:v>1.6775932563190703</c:v>
                </c:pt>
                <c:pt idx="4">
                  <c:v>2.8052256292529445</c:v>
                </c:pt>
                <c:pt idx="5">
                  <c:v>4.4828989158778478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773248"/>
        <c:axId val="76783616"/>
      </c:scatterChart>
      <c:valAx>
        <c:axId val="76773248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783616"/>
        <c:crosses val="autoZero"/>
        <c:crossBetween val="midCat"/>
        <c:majorUnit val="300"/>
        <c:minorUnit val="100"/>
      </c:valAx>
      <c:valAx>
        <c:axId val="76783616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773248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S5 Donor 7'!$O$54:$O$59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S5 Donor 7'!$P$54:$P$59</c:f>
              <c:numCache>
                <c:formatCode>General</c:formatCode>
                <c:ptCount val="6"/>
                <c:pt idx="0">
                  <c:v>0</c:v>
                </c:pt>
                <c:pt idx="1">
                  <c:v>0.87140231902971221</c:v>
                </c:pt>
                <c:pt idx="2">
                  <c:v>1.8872887675018464</c:v>
                </c:pt>
                <c:pt idx="3">
                  <c:v>3.1658755447843272</c:v>
                </c:pt>
                <c:pt idx="4">
                  <c:v>6.3535070364217079</c:v>
                </c:pt>
                <c:pt idx="5">
                  <c:v>9.4567757400786423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214080"/>
        <c:axId val="77216000"/>
      </c:scatterChart>
      <c:valAx>
        <c:axId val="77214080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216000"/>
        <c:crosses val="autoZero"/>
        <c:crossBetween val="midCat"/>
        <c:majorUnit val="300"/>
        <c:minorUnit val="100"/>
      </c:valAx>
      <c:valAx>
        <c:axId val="77216000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214080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S6 Donor 7'!$O$3:$O$8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S6 Donor 7'!$P$3:$P$8</c:f>
              <c:numCache>
                <c:formatCode>General</c:formatCode>
                <c:ptCount val="6"/>
                <c:pt idx="0">
                  <c:v>0</c:v>
                </c:pt>
                <c:pt idx="1">
                  <c:v>0.42198369570303446</c:v>
                </c:pt>
                <c:pt idx="2">
                  <c:v>0.97050161218459297</c:v>
                </c:pt>
                <c:pt idx="3">
                  <c:v>1.6508545653651403</c:v>
                </c:pt>
                <c:pt idx="4">
                  <c:v>3.2009478057612615</c:v>
                </c:pt>
                <c:pt idx="5">
                  <c:v>3.972798019473899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274112"/>
        <c:axId val="77309056"/>
      </c:scatterChart>
      <c:valAx>
        <c:axId val="77274112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309056"/>
        <c:crosses val="autoZero"/>
        <c:crossBetween val="midCat"/>
        <c:majorUnit val="300"/>
        <c:minorUnit val="100"/>
      </c:valAx>
      <c:valAx>
        <c:axId val="77309056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274112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S6 Donor 7'!$O$28:$O$32</c:f>
              <c:numCache>
                <c:formatCode>General</c:formatCode>
                <c:ptCount val="5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</c:numCache>
            </c:numRef>
          </c:xVal>
          <c:yVal>
            <c:numRef>
              <c:f>'Catalyst S6 Donor 7'!$P$28:$P$32</c:f>
              <c:numCache>
                <c:formatCode>General</c:formatCode>
                <c:ptCount val="5"/>
                <c:pt idx="0">
                  <c:v>0</c:v>
                </c:pt>
                <c:pt idx="1">
                  <c:v>3.3496613397614614</c:v>
                </c:pt>
                <c:pt idx="2">
                  <c:v>7.5789642393454573</c:v>
                </c:pt>
                <c:pt idx="3">
                  <c:v>11.977551835056587</c:v>
                </c:pt>
                <c:pt idx="4">
                  <c:v>20.525662446680528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485568"/>
        <c:axId val="77487488"/>
      </c:scatterChart>
      <c:valAx>
        <c:axId val="77485568"/>
        <c:scaling>
          <c:orientation val="minMax"/>
          <c:max val="12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487488"/>
        <c:crosses val="autoZero"/>
        <c:crossBetween val="midCat"/>
        <c:majorUnit val="300"/>
        <c:minorUnit val="100"/>
      </c:valAx>
      <c:valAx>
        <c:axId val="77487488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485568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S6 Donor 7'!$O$54:$O$58</c:f>
              <c:numCache>
                <c:formatCode>General</c:formatCode>
                <c:ptCount val="5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</c:numCache>
            </c:numRef>
          </c:xVal>
          <c:yVal>
            <c:numRef>
              <c:f>'Catalyst S6 Donor 7'!$P$54:$P$58</c:f>
              <c:numCache>
                <c:formatCode>General</c:formatCode>
                <c:ptCount val="5"/>
                <c:pt idx="0">
                  <c:v>0</c:v>
                </c:pt>
                <c:pt idx="1">
                  <c:v>8.1096888672026459</c:v>
                </c:pt>
                <c:pt idx="2">
                  <c:v>15.31534198978456</c:v>
                </c:pt>
                <c:pt idx="3">
                  <c:v>20.119393827155267</c:v>
                </c:pt>
                <c:pt idx="4">
                  <c:v>32.922724049769897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402112"/>
        <c:axId val="77404032"/>
      </c:scatterChart>
      <c:valAx>
        <c:axId val="77402112"/>
        <c:scaling>
          <c:orientation val="minMax"/>
          <c:max val="12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404032"/>
        <c:crosses val="autoZero"/>
        <c:crossBetween val="midCat"/>
        <c:majorUnit val="300"/>
        <c:minorUnit val="100"/>
      </c:valAx>
      <c:valAx>
        <c:axId val="77404032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402112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9 Donor 7'!$O$3:$O$8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9 Donor 7'!$P$3:$P$8</c:f>
              <c:numCache>
                <c:formatCode>General</c:formatCode>
                <c:ptCount val="6"/>
                <c:pt idx="0">
                  <c:v>0</c:v>
                </c:pt>
                <c:pt idx="1">
                  <c:v>1.9140461790035848</c:v>
                </c:pt>
                <c:pt idx="2">
                  <c:v>3.5574839307187225</c:v>
                </c:pt>
                <c:pt idx="3">
                  <c:v>9.291935853392852</c:v>
                </c:pt>
                <c:pt idx="4">
                  <c:v>12.776473323004769</c:v>
                </c:pt>
                <c:pt idx="5">
                  <c:v>16.695791252877726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437568"/>
        <c:axId val="77439744"/>
      </c:scatterChart>
      <c:valAx>
        <c:axId val="77437568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439744"/>
        <c:crosses val="autoZero"/>
        <c:crossBetween val="midCat"/>
        <c:majorUnit val="300"/>
        <c:minorUnit val="100"/>
      </c:valAx>
      <c:valAx>
        <c:axId val="77439744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437568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9 Donor 7'!$O$28:$O$33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9 Donor 7'!$P$28:$P$33</c:f>
              <c:numCache>
                <c:formatCode>General</c:formatCode>
                <c:ptCount val="6"/>
                <c:pt idx="0">
                  <c:v>0</c:v>
                </c:pt>
                <c:pt idx="1">
                  <c:v>12.037745206657453</c:v>
                </c:pt>
                <c:pt idx="2">
                  <c:v>27.371797285681915</c:v>
                </c:pt>
                <c:pt idx="3">
                  <c:v>48.014387290704704</c:v>
                </c:pt>
                <c:pt idx="4">
                  <c:v>75.809036397985381</c:v>
                </c:pt>
                <c:pt idx="5">
                  <c:v>101.77546687605408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563008"/>
        <c:axId val="77564928"/>
      </c:scatterChart>
      <c:valAx>
        <c:axId val="77563008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564928"/>
        <c:crosses val="autoZero"/>
        <c:crossBetween val="midCat"/>
        <c:majorUnit val="300"/>
        <c:minorUnit val="100"/>
      </c:valAx>
      <c:valAx>
        <c:axId val="77564928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563008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9 Donor 7'!$O$54:$O$59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9 Donor 7'!$P$54:$P$59</c:f>
              <c:numCache>
                <c:formatCode>General</c:formatCode>
                <c:ptCount val="6"/>
                <c:pt idx="0">
                  <c:v>0</c:v>
                </c:pt>
                <c:pt idx="1">
                  <c:v>25.57005416599781</c:v>
                </c:pt>
                <c:pt idx="2">
                  <c:v>51.569401981726791</c:v>
                </c:pt>
                <c:pt idx="3">
                  <c:v>89.132768462432409</c:v>
                </c:pt>
                <c:pt idx="4">
                  <c:v>144.99544697004271</c:v>
                </c:pt>
                <c:pt idx="5">
                  <c:v>178.78468562010266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585792"/>
        <c:axId val="77690368"/>
      </c:scatterChart>
      <c:valAx>
        <c:axId val="77585792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690368"/>
        <c:crosses val="autoZero"/>
        <c:crossBetween val="midCat"/>
        <c:majorUnit val="300"/>
        <c:minorUnit val="100"/>
      </c:valAx>
      <c:valAx>
        <c:axId val="77690368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585792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1 Donor 10'!$O$3:$O$8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1 Donor 10'!$P$3:$P$8</c:f>
              <c:numCache>
                <c:formatCode>General</c:formatCode>
                <c:ptCount val="6"/>
                <c:pt idx="0">
                  <c:v>0</c:v>
                </c:pt>
                <c:pt idx="1">
                  <c:v>363.52758761639518</c:v>
                </c:pt>
                <c:pt idx="2">
                  <c:v>554.31776006820269</c:v>
                </c:pt>
                <c:pt idx="3">
                  <c:v>1309.4609154745172</c:v>
                </c:pt>
                <c:pt idx="4">
                  <c:v>2329.9313120079501</c:v>
                </c:pt>
                <c:pt idx="5">
                  <c:v>2999.099485737373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822400"/>
        <c:axId val="77623296"/>
      </c:scatterChart>
      <c:valAx>
        <c:axId val="76822400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623296"/>
        <c:crosses val="autoZero"/>
        <c:crossBetween val="midCat"/>
        <c:majorUnit val="300"/>
        <c:minorUnit val="100"/>
      </c:valAx>
      <c:valAx>
        <c:axId val="77623296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822400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1 Donor 10'!$O$28:$O$33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1 Donor 10'!$P$28:$P$33</c:f>
              <c:numCache>
                <c:formatCode>General</c:formatCode>
                <c:ptCount val="6"/>
                <c:pt idx="0">
                  <c:v>0</c:v>
                </c:pt>
                <c:pt idx="1">
                  <c:v>1025.4046875909391</c:v>
                </c:pt>
                <c:pt idx="2">
                  <c:v>1584.8238087297907</c:v>
                </c:pt>
                <c:pt idx="3">
                  <c:v>3349.8517986408556</c:v>
                </c:pt>
                <c:pt idx="4">
                  <c:v>5907.185370227523</c:v>
                </c:pt>
                <c:pt idx="5">
                  <c:v>7925.2679462153619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656448"/>
        <c:axId val="77658368"/>
      </c:scatterChart>
      <c:valAx>
        <c:axId val="77656448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658368"/>
        <c:crosses val="autoZero"/>
        <c:crossBetween val="midCat"/>
        <c:majorUnit val="300"/>
        <c:minorUnit val="100"/>
      </c:valAx>
      <c:valAx>
        <c:axId val="77658368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656448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1 Donor 7'!$O$28:$O$33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1 Donor 7'!$P$28:$P$33</c:f>
              <c:numCache>
                <c:formatCode>General</c:formatCode>
                <c:ptCount val="6"/>
                <c:pt idx="0">
                  <c:v>0</c:v>
                </c:pt>
                <c:pt idx="1">
                  <c:v>0.55443289570832899</c:v>
                </c:pt>
                <c:pt idx="2">
                  <c:v>1.0943401396549495</c:v>
                </c:pt>
                <c:pt idx="3">
                  <c:v>1.7433934308317378</c:v>
                </c:pt>
                <c:pt idx="4">
                  <c:v>4.1145337443304921</c:v>
                </c:pt>
                <c:pt idx="5">
                  <c:v>6.0420282647589412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12096"/>
        <c:axId val="76222464"/>
      </c:scatterChart>
      <c:valAx>
        <c:axId val="76212096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222464"/>
        <c:crosses val="autoZero"/>
        <c:crossBetween val="midCat"/>
        <c:majorUnit val="300"/>
        <c:minorUnit val="100"/>
      </c:valAx>
      <c:valAx>
        <c:axId val="76222464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212096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1 Donor 10'!$O$54:$O$59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1 Donor 10'!$P$54:$P$59</c:f>
              <c:numCache>
                <c:formatCode>General</c:formatCode>
                <c:ptCount val="6"/>
                <c:pt idx="0">
                  <c:v>0</c:v>
                </c:pt>
                <c:pt idx="1">
                  <c:v>1856.6109444261776</c:v>
                </c:pt>
                <c:pt idx="2">
                  <c:v>3267.0104702402468</c:v>
                </c:pt>
                <c:pt idx="3">
                  <c:v>6788.0787912348032</c:v>
                </c:pt>
                <c:pt idx="4">
                  <c:v>11104.409102815114</c:v>
                </c:pt>
                <c:pt idx="5">
                  <c:v>14318.807934778253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434624"/>
        <c:axId val="75477760"/>
      </c:scatterChart>
      <c:valAx>
        <c:axId val="75434624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t/s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477760"/>
        <c:crosses val="autoZero"/>
        <c:crossBetween val="midCat"/>
        <c:majorUnit val="300"/>
        <c:minorUnit val="100"/>
      </c:valAx>
      <c:valAx>
        <c:axId val="75477760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434624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9 Donor 10'!$O$3:$O$8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9 Donor 10'!$P$3:$P$8</c:f>
              <c:numCache>
                <c:formatCode>General</c:formatCode>
                <c:ptCount val="6"/>
                <c:pt idx="0">
                  <c:v>0</c:v>
                </c:pt>
                <c:pt idx="1">
                  <c:v>803.2889123732823</c:v>
                </c:pt>
                <c:pt idx="2">
                  <c:v>1540.6250327045618</c:v>
                </c:pt>
                <c:pt idx="3">
                  <c:v>3092.5627370089496</c:v>
                </c:pt>
                <c:pt idx="4">
                  <c:v>5480.7205562303943</c:v>
                </c:pt>
                <c:pt idx="5">
                  <c:v>6741.554708935284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556352"/>
        <c:axId val="75558272"/>
      </c:scatterChart>
      <c:valAx>
        <c:axId val="75556352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558272"/>
        <c:crosses val="autoZero"/>
        <c:crossBetween val="midCat"/>
        <c:majorUnit val="300"/>
        <c:minorUnit val="100"/>
      </c:valAx>
      <c:valAx>
        <c:axId val="75558272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556352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9 Donor 10'!$O$28:$O$33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9 Donor 10'!$P$28:$P$33</c:f>
              <c:numCache>
                <c:formatCode>General</c:formatCode>
                <c:ptCount val="6"/>
                <c:pt idx="0">
                  <c:v>0</c:v>
                </c:pt>
                <c:pt idx="1">
                  <c:v>3851.2066408325072</c:v>
                </c:pt>
                <c:pt idx="2">
                  <c:v>6595.0813633255202</c:v>
                </c:pt>
                <c:pt idx="3">
                  <c:v>11671.525018809512</c:v>
                </c:pt>
                <c:pt idx="4">
                  <c:v>17433.872767828358</c:v>
                </c:pt>
                <c:pt idx="5">
                  <c:v>22217.371855291771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770752"/>
        <c:axId val="77772672"/>
      </c:scatterChart>
      <c:valAx>
        <c:axId val="77770752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772672"/>
        <c:crosses val="autoZero"/>
        <c:crossBetween val="midCat"/>
        <c:majorUnit val="300"/>
        <c:minorUnit val="100"/>
      </c:valAx>
      <c:valAx>
        <c:axId val="77772672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770752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9 Donor 10'!$O$54:$O$58</c:f>
              <c:numCache>
                <c:formatCode>General</c:formatCode>
                <c:ptCount val="5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</c:numCache>
            </c:numRef>
          </c:xVal>
          <c:yVal>
            <c:numRef>
              <c:f>'Catalyst 9 Donor 10'!$P$54:$P$58</c:f>
              <c:numCache>
                <c:formatCode>General</c:formatCode>
                <c:ptCount val="5"/>
                <c:pt idx="0">
                  <c:v>0</c:v>
                </c:pt>
                <c:pt idx="1">
                  <c:v>6190.8650767777499</c:v>
                </c:pt>
                <c:pt idx="2">
                  <c:v>11354.076229477823</c:v>
                </c:pt>
                <c:pt idx="3">
                  <c:v>17404.642840380984</c:v>
                </c:pt>
                <c:pt idx="4">
                  <c:v>30325.186807139075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793536"/>
        <c:axId val="77816192"/>
      </c:scatterChart>
      <c:valAx>
        <c:axId val="77793536"/>
        <c:scaling>
          <c:orientation val="minMax"/>
          <c:max val="12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816192"/>
        <c:crosses val="autoZero"/>
        <c:crossBetween val="midCat"/>
        <c:majorUnit val="300"/>
        <c:minorUnit val="100"/>
      </c:valAx>
      <c:valAx>
        <c:axId val="77816192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7793536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1 Donor 7'!$O$54:$O$59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1 Donor 7'!$P$54:$P$59</c:f>
              <c:numCache>
                <c:formatCode>General</c:formatCode>
                <c:ptCount val="6"/>
                <c:pt idx="0">
                  <c:v>0</c:v>
                </c:pt>
                <c:pt idx="1">
                  <c:v>2.2312611315589019</c:v>
                </c:pt>
                <c:pt idx="2">
                  <c:v>4.6907836488960291</c:v>
                </c:pt>
                <c:pt idx="3">
                  <c:v>6.9077088466956624</c:v>
                </c:pt>
                <c:pt idx="4">
                  <c:v>11.382787529677506</c:v>
                </c:pt>
                <c:pt idx="5">
                  <c:v>19.429078913617868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59712"/>
        <c:axId val="76261632"/>
      </c:scatterChart>
      <c:valAx>
        <c:axId val="76259712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6261632"/>
        <c:crosses val="autoZero"/>
        <c:crossBetween val="midCat"/>
        <c:majorUnit val="300"/>
        <c:minorUnit val="100"/>
      </c:valAx>
      <c:valAx>
        <c:axId val="76261632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y/M</a:t>
                </a:r>
                <a:r>
                  <a:rPr lang="en-US" baseline="30000"/>
                  <a:t>-1</a:t>
                </a: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6259712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S3 Donor 7'!$O$3:$O$8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S3 Donor 7'!$P$3:$P$8</c:f>
              <c:numCache>
                <c:formatCode>General</c:formatCode>
                <c:ptCount val="6"/>
                <c:pt idx="0">
                  <c:v>0</c:v>
                </c:pt>
                <c:pt idx="1">
                  <c:v>0.19611391172956044</c:v>
                </c:pt>
                <c:pt idx="2">
                  <c:v>0.29039502326013961</c:v>
                </c:pt>
                <c:pt idx="3">
                  <c:v>0.34974859991907897</c:v>
                </c:pt>
                <c:pt idx="4">
                  <c:v>0.68424854998307949</c:v>
                </c:pt>
                <c:pt idx="5">
                  <c:v>1.0412559909766907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119040"/>
        <c:axId val="76125312"/>
      </c:scatterChart>
      <c:valAx>
        <c:axId val="76119040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125312"/>
        <c:crosses val="autoZero"/>
        <c:crossBetween val="midCat"/>
        <c:majorUnit val="300"/>
        <c:minorUnit val="100"/>
      </c:valAx>
      <c:valAx>
        <c:axId val="76125312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119040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S3 Donor 7'!$O$28:$O$33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S3 Donor 7'!$P$28:$P$33</c:f>
              <c:numCache>
                <c:formatCode>General</c:formatCode>
                <c:ptCount val="6"/>
                <c:pt idx="0">
                  <c:v>0</c:v>
                </c:pt>
                <c:pt idx="1">
                  <c:v>0.96940989568188085</c:v>
                </c:pt>
                <c:pt idx="2">
                  <c:v>1.9142364870432849</c:v>
                </c:pt>
                <c:pt idx="3">
                  <c:v>2.4555534392371055</c:v>
                </c:pt>
                <c:pt idx="4">
                  <c:v>5.4145214484040425</c:v>
                </c:pt>
                <c:pt idx="5">
                  <c:v>6.8111662905368187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883456"/>
        <c:axId val="76885376"/>
      </c:scatterChart>
      <c:valAx>
        <c:axId val="76883456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885376"/>
        <c:crosses val="autoZero"/>
        <c:crossBetween val="midCat"/>
        <c:majorUnit val="300"/>
        <c:minorUnit val="100"/>
      </c:valAx>
      <c:valAx>
        <c:axId val="76885376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883456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S3 Donor 7'!$O$54:$O$59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S3 Donor 7'!$P$54:$P$59</c:f>
              <c:numCache>
                <c:formatCode>General</c:formatCode>
                <c:ptCount val="6"/>
                <c:pt idx="0">
                  <c:v>0</c:v>
                </c:pt>
                <c:pt idx="1">
                  <c:v>1.7017068071218378</c:v>
                </c:pt>
                <c:pt idx="2">
                  <c:v>3.6027662664999811</c:v>
                </c:pt>
                <c:pt idx="3">
                  <c:v>5.553401537447626</c:v>
                </c:pt>
                <c:pt idx="4">
                  <c:v>8.3447484199862352</c:v>
                </c:pt>
                <c:pt idx="5">
                  <c:v>11.086183145395996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935168"/>
        <c:axId val="76937088"/>
      </c:scatterChart>
      <c:valAx>
        <c:axId val="76935168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937088"/>
        <c:crosses val="autoZero"/>
        <c:crossBetween val="midCat"/>
        <c:majorUnit val="300"/>
        <c:minorUnit val="100"/>
      </c:valAx>
      <c:valAx>
        <c:axId val="76937088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935168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S4 Donor 7'!$O$28:$O$33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S4 Donor 7'!$P$28:$P$33</c:f>
              <c:numCache>
                <c:formatCode>General</c:formatCode>
                <c:ptCount val="6"/>
                <c:pt idx="0">
                  <c:v>0</c:v>
                </c:pt>
                <c:pt idx="1">
                  <c:v>0.25146104290949722</c:v>
                </c:pt>
                <c:pt idx="2">
                  <c:v>0.40313957256777389</c:v>
                </c:pt>
                <c:pt idx="3">
                  <c:v>0.79269859700084289</c:v>
                </c:pt>
                <c:pt idx="4">
                  <c:v>1.0900228821758351</c:v>
                </c:pt>
                <c:pt idx="5">
                  <c:v>1.7442876379157715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58112"/>
        <c:axId val="76550528"/>
      </c:scatterChart>
      <c:valAx>
        <c:axId val="75258112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550528"/>
        <c:crosses val="autoZero"/>
        <c:crossBetween val="midCat"/>
        <c:majorUnit val="300"/>
        <c:minorUnit val="100"/>
      </c:valAx>
      <c:valAx>
        <c:axId val="76550528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258112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S4 Donor 7'!$O$54:$O$59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S4 Donor 7'!$P$54:$P$59</c:f>
              <c:numCache>
                <c:formatCode>General</c:formatCode>
                <c:ptCount val="6"/>
                <c:pt idx="0">
                  <c:v>0</c:v>
                </c:pt>
                <c:pt idx="1">
                  <c:v>0.42837597390169019</c:v>
                </c:pt>
                <c:pt idx="2">
                  <c:v>0.78482497868296319</c:v>
                </c:pt>
                <c:pt idx="3">
                  <c:v>1.5931119451361566</c:v>
                </c:pt>
                <c:pt idx="4">
                  <c:v>1.9676584403204975</c:v>
                </c:pt>
                <c:pt idx="5">
                  <c:v>3.0116535314387822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583680"/>
        <c:axId val="76585600"/>
      </c:scatterChart>
      <c:valAx>
        <c:axId val="76583680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585600"/>
        <c:crosses val="autoZero"/>
        <c:crossBetween val="midCat"/>
        <c:majorUnit val="300"/>
        <c:minorUnit val="100"/>
      </c:valAx>
      <c:valAx>
        <c:axId val="76585600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583680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70C0"/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'Catalyst S5 Donor 7'!$O$3:$O$8</c:f>
              <c:numCache>
                <c:formatCode>General</c:formatCode>
                <c:ptCount val="6"/>
                <c:pt idx="0">
                  <c:v>0</c:v>
                </c:pt>
                <c:pt idx="1">
                  <c:v>120</c:v>
                </c:pt>
                <c:pt idx="2">
                  <c:v>300</c:v>
                </c:pt>
                <c:pt idx="3">
                  <c:v>600</c:v>
                </c:pt>
                <c:pt idx="4">
                  <c:v>1200</c:v>
                </c:pt>
                <c:pt idx="5">
                  <c:v>1800</c:v>
                </c:pt>
              </c:numCache>
            </c:numRef>
          </c:xVal>
          <c:yVal>
            <c:numRef>
              <c:f>'Catalyst S5 Donor 7'!$P$3:$P$8</c:f>
              <c:numCache>
                <c:formatCode>General</c:formatCode>
                <c:ptCount val="6"/>
                <c:pt idx="0">
                  <c:v>0</c:v>
                </c:pt>
                <c:pt idx="1">
                  <c:v>0.16509053119094252</c:v>
                </c:pt>
                <c:pt idx="2">
                  <c:v>0.25604780799207938</c:v>
                </c:pt>
                <c:pt idx="3">
                  <c:v>0.35153725238472538</c:v>
                </c:pt>
                <c:pt idx="4">
                  <c:v>0.54873559721587206</c:v>
                </c:pt>
                <c:pt idx="5">
                  <c:v>0.77573439709532388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705152"/>
        <c:axId val="76736000"/>
      </c:scatterChart>
      <c:valAx>
        <c:axId val="76705152"/>
        <c:scaling>
          <c:orientation val="minMax"/>
          <c:max val="18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736000"/>
        <c:crosses val="autoZero"/>
        <c:crossBetween val="midCat"/>
        <c:majorUnit val="300"/>
        <c:minorUnit val="100"/>
      </c:valAx>
      <c:valAx>
        <c:axId val="76736000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y/M</a:t>
                </a:r>
                <a:r>
                  <a:rPr lang="en-GB" baseline="30000"/>
                  <a:t>-1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705152"/>
        <c:crossesAt val="0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540202</xdr:colOff>
      <xdr:row>9</xdr:row>
      <xdr:rowOff>87766</xdr:rowOff>
    </xdr:from>
    <xdr:to>
      <xdr:col>12</xdr:col>
      <xdr:colOff>600074</xdr:colOff>
      <xdr:row>23</xdr:row>
      <xdr:rowOff>163966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780898</xdr:colOff>
      <xdr:row>34</xdr:row>
      <xdr:rowOff>58131</xdr:rowOff>
    </xdr:from>
    <xdr:to>
      <xdr:col>13</xdr:col>
      <xdr:colOff>32505</xdr:colOff>
      <xdr:row>48</xdr:row>
      <xdr:rowOff>134331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90714</xdr:colOff>
      <xdr:row>60</xdr:row>
      <xdr:rowOff>62819</xdr:rowOff>
    </xdr:from>
    <xdr:to>
      <xdr:col>13</xdr:col>
      <xdr:colOff>161017</xdr:colOff>
      <xdr:row>74</xdr:row>
      <xdr:rowOff>139019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438150</xdr:colOff>
      <xdr:row>9</xdr:row>
      <xdr:rowOff>138112</xdr:rowOff>
    </xdr:from>
    <xdr:to>
      <xdr:col>13</xdr:col>
      <xdr:colOff>495300</xdr:colOff>
      <xdr:row>24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383722</xdr:colOff>
      <xdr:row>34</xdr:row>
      <xdr:rowOff>55109</xdr:rowOff>
    </xdr:from>
    <xdr:to>
      <xdr:col>13</xdr:col>
      <xdr:colOff>440872</xdr:colOff>
      <xdr:row>48</xdr:row>
      <xdr:rowOff>131309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394607</xdr:colOff>
      <xdr:row>60</xdr:row>
      <xdr:rowOff>118383</xdr:rowOff>
    </xdr:from>
    <xdr:to>
      <xdr:col>13</xdr:col>
      <xdr:colOff>435428</xdr:colOff>
      <xdr:row>75</xdr:row>
      <xdr:rowOff>4083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352425</xdr:colOff>
      <xdr:row>33</xdr:row>
      <xdr:rowOff>109537</xdr:rowOff>
    </xdr:from>
    <xdr:to>
      <xdr:col>12</xdr:col>
      <xdr:colOff>609600</xdr:colOff>
      <xdr:row>47</xdr:row>
      <xdr:rowOff>185737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352425</xdr:colOff>
      <xdr:row>60</xdr:row>
      <xdr:rowOff>20637</xdr:rowOff>
    </xdr:from>
    <xdr:to>
      <xdr:col>12</xdr:col>
      <xdr:colOff>603250</xdr:colOff>
      <xdr:row>74</xdr:row>
      <xdr:rowOff>96837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409575</xdr:colOff>
      <xdr:row>9</xdr:row>
      <xdr:rowOff>14287</xdr:rowOff>
    </xdr:from>
    <xdr:to>
      <xdr:col>13</xdr:col>
      <xdr:colOff>704850</xdr:colOff>
      <xdr:row>23</xdr:row>
      <xdr:rowOff>90487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514350</xdr:colOff>
      <xdr:row>34</xdr:row>
      <xdr:rowOff>128587</xdr:rowOff>
    </xdr:from>
    <xdr:to>
      <xdr:col>13</xdr:col>
      <xdr:colOff>809625</xdr:colOff>
      <xdr:row>49</xdr:row>
      <xdr:rowOff>14287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76200</xdr:colOff>
      <xdr:row>59</xdr:row>
      <xdr:rowOff>185737</xdr:rowOff>
    </xdr:from>
    <xdr:to>
      <xdr:col>14</xdr:col>
      <xdr:colOff>200025</xdr:colOff>
      <xdr:row>74</xdr:row>
      <xdr:rowOff>71437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219075</xdr:colOff>
      <xdr:row>9</xdr:row>
      <xdr:rowOff>52387</xdr:rowOff>
    </xdr:from>
    <xdr:to>
      <xdr:col>13</xdr:col>
      <xdr:colOff>514350</xdr:colOff>
      <xdr:row>23</xdr:row>
      <xdr:rowOff>128587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447675</xdr:colOff>
      <xdr:row>34</xdr:row>
      <xdr:rowOff>52387</xdr:rowOff>
    </xdr:from>
    <xdr:to>
      <xdr:col>13</xdr:col>
      <xdr:colOff>742950</xdr:colOff>
      <xdr:row>48</xdr:row>
      <xdr:rowOff>128587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57150</xdr:colOff>
      <xdr:row>59</xdr:row>
      <xdr:rowOff>147637</xdr:rowOff>
    </xdr:from>
    <xdr:to>
      <xdr:col>14</xdr:col>
      <xdr:colOff>180975</xdr:colOff>
      <xdr:row>74</xdr:row>
      <xdr:rowOff>33337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581025</xdr:colOff>
      <xdr:row>8</xdr:row>
      <xdr:rowOff>176212</xdr:rowOff>
    </xdr:from>
    <xdr:to>
      <xdr:col>14</xdr:col>
      <xdr:colOff>95250</xdr:colOff>
      <xdr:row>23</xdr:row>
      <xdr:rowOff>61912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371475</xdr:colOff>
      <xdr:row>33</xdr:row>
      <xdr:rowOff>119062</xdr:rowOff>
    </xdr:from>
    <xdr:to>
      <xdr:col>14</xdr:col>
      <xdr:colOff>495300</xdr:colOff>
      <xdr:row>48</xdr:row>
      <xdr:rowOff>4762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419100</xdr:colOff>
      <xdr:row>60</xdr:row>
      <xdr:rowOff>100012</xdr:rowOff>
    </xdr:from>
    <xdr:to>
      <xdr:col>14</xdr:col>
      <xdr:colOff>542925</xdr:colOff>
      <xdr:row>74</xdr:row>
      <xdr:rowOff>176212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449036</xdr:colOff>
      <xdr:row>10</xdr:row>
      <xdr:rowOff>131989</xdr:rowOff>
    </xdr:from>
    <xdr:to>
      <xdr:col>14</xdr:col>
      <xdr:colOff>557893</xdr:colOff>
      <xdr:row>25</xdr:row>
      <xdr:rowOff>17689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408214</xdr:colOff>
      <xdr:row>34</xdr:row>
      <xdr:rowOff>118381</xdr:rowOff>
    </xdr:from>
    <xdr:to>
      <xdr:col>14</xdr:col>
      <xdr:colOff>517071</xdr:colOff>
      <xdr:row>49</xdr:row>
      <xdr:rowOff>4081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598714</xdr:colOff>
      <xdr:row>60</xdr:row>
      <xdr:rowOff>118380</xdr:rowOff>
    </xdr:from>
    <xdr:to>
      <xdr:col>15</xdr:col>
      <xdr:colOff>95250</xdr:colOff>
      <xdr:row>75</xdr:row>
      <xdr:rowOff>4080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142875</xdr:colOff>
      <xdr:row>9</xdr:row>
      <xdr:rowOff>147637</xdr:rowOff>
    </xdr:from>
    <xdr:to>
      <xdr:col>14</xdr:col>
      <xdr:colOff>266700</xdr:colOff>
      <xdr:row>24</xdr:row>
      <xdr:rowOff>33337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19050</xdr:colOff>
      <xdr:row>34</xdr:row>
      <xdr:rowOff>128587</xdr:rowOff>
    </xdr:from>
    <xdr:to>
      <xdr:col>14</xdr:col>
      <xdr:colOff>142875</xdr:colOff>
      <xdr:row>49</xdr:row>
      <xdr:rowOff>14287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53068</xdr:colOff>
      <xdr:row>60</xdr:row>
      <xdr:rowOff>10205</xdr:rowOff>
    </xdr:from>
    <xdr:to>
      <xdr:col>14</xdr:col>
      <xdr:colOff>179615</xdr:colOff>
      <xdr:row>74</xdr:row>
      <xdr:rowOff>86405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9"/>
  <sheetViews>
    <sheetView tabSelected="1" zoomScale="70" zoomScaleNormal="70" workbookViewId="0">
      <selection activeCell="T40" sqref="T40"/>
    </sheetView>
  </sheetViews>
  <sheetFormatPr defaultRowHeight="15" x14ac:dyDescent="0.25"/>
  <cols>
    <col min="1" max="1" width="10.5703125" bestFit="1" customWidth="1"/>
    <col min="2" max="2" width="16.42578125" bestFit="1" customWidth="1"/>
    <col min="3" max="3" width="15.42578125" bestFit="1" customWidth="1"/>
    <col min="4" max="4" width="12.7109375" bestFit="1" customWidth="1"/>
    <col min="5" max="5" width="12" bestFit="1" customWidth="1"/>
    <col min="7" max="8" width="12" bestFit="1" customWidth="1"/>
    <col min="10" max="10" width="13.42578125" bestFit="1" customWidth="1"/>
    <col min="11" max="11" width="12" bestFit="1" customWidth="1"/>
    <col min="13" max="13" width="12" bestFit="1" customWidth="1"/>
    <col min="14" max="14" width="12.42578125" bestFit="1" customWidth="1"/>
    <col min="15" max="15" width="6.85546875" bestFit="1" customWidth="1"/>
    <col min="16" max="16" width="12" bestFit="1" customWidth="1"/>
    <col min="18" max="18" width="12" bestFit="1" customWidth="1"/>
    <col min="21" max="21" width="13.5703125" bestFit="1" customWidth="1"/>
    <col min="22" max="22" width="9.28515625" bestFit="1" customWidth="1"/>
  </cols>
  <sheetData>
    <row r="1" spans="1:22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0</v>
      </c>
      <c r="F1" s="1"/>
      <c r="G1" s="1" t="s">
        <v>18</v>
      </c>
      <c r="H1" s="1" t="s">
        <v>19</v>
      </c>
      <c r="I1" s="1"/>
      <c r="J1" s="1" t="s">
        <v>8</v>
      </c>
      <c r="K1" s="1" t="s">
        <v>7</v>
      </c>
      <c r="L1" s="1"/>
      <c r="M1" s="1" t="s">
        <v>6</v>
      </c>
      <c r="N1" s="1" t="s">
        <v>9</v>
      </c>
      <c r="O1" s="1" t="s">
        <v>20</v>
      </c>
      <c r="P1" s="1" t="s">
        <v>36</v>
      </c>
      <c r="Q1" s="1"/>
      <c r="R1" s="9" t="s">
        <v>67</v>
      </c>
      <c r="S1" s="9" t="s">
        <v>68</v>
      </c>
      <c r="U1" t="s">
        <v>109</v>
      </c>
    </row>
    <row r="2" spans="1:22" x14ac:dyDescent="0.25">
      <c r="A2" t="s">
        <v>110</v>
      </c>
    </row>
    <row r="3" spans="1:22" x14ac:dyDescent="0.25">
      <c r="A3" s="1" t="s">
        <v>5</v>
      </c>
      <c r="B3" s="1">
        <v>0</v>
      </c>
      <c r="C3" s="1">
        <v>0</v>
      </c>
      <c r="D3" s="1">
        <v>0</v>
      </c>
      <c r="E3" s="1">
        <v>0</v>
      </c>
      <c r="F3" s="1"/>
      <c r="G3" s="1">
        <f t="shared" ref="G3:G8" si="0">0.0005*(1-E3)</f>
        <v>5.0000000000000001E-4</v>
      </c>
      <c r="H3" s="1">
        <f t="shared" ref="H3:H8" si="1">0.1-(0.0005-G3)</f>
        <v>0.1</v>
      </c>
      <c r="I3" s="1"/>
      <c r="J3" s="1">
        <v>5.0000000000000001E-4</v>
      </c>
      <c r="K3" s="1">
        <v>0.1</v>
      </c>
      <c r="L3" s="1"/>
      <c r="M3" s="1">
        <f t="shared" ref="M3:M8" si="2">LN((J3*K3)/(G3*H3))</f>
        <v>0</v>
      </c>
      <c r="N3" s="1">
        <f t="shared" ref="N3:N8" si="3">(K3-J3)</f>
        <v>9.9500000000000005E-2</v>
      </c>
      <c r="O3" s="2">
        <v>0</v>
      </c>
      <c r="P3" s="2">
        <f t="shared" ref="P3:P8" si="4">M3/N3</f>
        <v>0</v>
      </c>
      <c r="Q3" s="1"/>
      <c r="R3" s="24">
        <v>8.9999999999999998E-4</v>
      </c>
      <c r="S3" s="24">
        <v>0.98</v>
      </c>
      <c r="U3">
        <f t="array" ref="U3:V4">LINEST(P3:P8,O3:O8,TRUE,TRUE)</f>
        <v>8.7557210042993067E-4</v>
      </c>
      <c r="V3">
        <v>0.13643158957463597</v>
      </c>
    </row>
    <row r="4" spans="1:22" x14ac:dyDescent="0.25">
      <c r="A4" s="1" t="s">
        <v>101</v>
      </c>
      <c r="B4" s="1">
        <v>9754171</v>
      </c>
      <c r="C4" s="1">
        <v>27252984</v>
      </c>
      <c r="D4" s="1">
        <v>1024315</v>
      </c>
      <c r="E4" s="1">
        <f>(D4/(B4+C4+D4))</f>
        <v>2.6933352825962289E-2</v>
      </c>
      <c r="F4" s="1"/>
      <c r="G4" s="1">
        <f t="shared" si="0"/>
        <v>4.8653332358701887E-4</v>
      </c>
      <c r="H4" s="1">
        <f t="shared" si="1"/>
        <v>9.9986533323587021E-2</v>
      </c>
      <c r="I4" s="1"/>
      <c r="J4" s="1">
        <v>5.0000000000000001E-4</v>
      </c>
      <c r="K4" s="1">
        <v>0.1</v>
      </c>
      <c r="L4" s="1"/>
      <c r="M4" s="1">
        <f t="shared" si="2"/>
        <v>2.7437378392683519E-2</v>
      </c>
      <c r="N4" s="1">
        <f t="shared" si="3"/>
        <v>9.9500000000000005E-2</v>
      </c>
      <c r="O4" s="2">
        <v>120</v>
      </c>
      <c r="P4" s="2">
        <f t="shared" si="4"/>
        <v>0.27575254666013588</v>
      </c>
      <c r="Q4" s="1"/>
      <c r="R4" s="24"/>
      <c r="S4" s="24"/>
      <c r="U4">
        <v>6.5146982620135083E-5</v>
      </c>
      <c r="V4">
        <v>6.0323432428711445E-2</v>
      </c>
    </row>
    <row r="5" spans="1:22" x14ac:dyDescent="0.25">
      <c r="A5" s="1" t="s">
        <v>102</v>
      </c>
      <c r="B5" s="1">
        <v>11286021</v>
      </c>
      <c r="C5" s="1">
        <v>33359248</v>
      </c>
      <c r="D5" s="1">
        <v>2007730</v>
      </c>
      <c r="E5" s="1">
        <f>(D5/(B5+C5+D5))</f>
        <v>4.3035389857788132E-2</v>
      </c>
      <c r="F5" s="1"/>
      <c r="G5" s="1">
        <f t="shared" si="0"/>
        <v>4.7848230507110598E-4</v>
      </c>
      <c r="H5" s="1">
        <f t="shared" si="1"/>
        <v>9.9978482305071115E-2</v>
      </c>
      <c r="I5" s="1"/>
      <c r="J5" s="1">
        <v>5.0000000000000001E-4</v>
      </c>
      <c r="K5" s="1">
        <v>0.1</v>
      </c>
      <c r="L5" s="1"/>
      <c r="M5" s="1">
        <f t="shared" si="2"/>
        <v>4.4204068313818644E-2</v>
      </c>
      <c r="N5" s="1">
        <f t="shared" si="3"/>
        <v>9.9500000000000005E-2</v>
      </c>
      <c r="O5" s="2">
        <v>300</v>
      </c>
      <c r="P5" s="2">
        <f t="shared" si="4"/>
        <v>0.44426199310370496</v>
      </c>
      <c r="Q5" s="1"/>
      <c r="R5" s="24"/>
      <c r="S5" s="24"/>
    </row>
    <row r="6" spans="1:22" x14ac:dyDescent="0.25">
      <c r="A6" s="1" t="s">
        <v>103</v>
      </c>
      <c r="B6" s="1">
        <v>11638266</v>
      </c>
      <c r="C6" s="1">
        <v>32473264</v>
      </c>
      <c r="D6" s="1">
        <v>3589119</v>
      </c>
      <c r="E6" s="1">
        <f>(D6/(B6+C6+D6))</f>
        <v>7.5242561165153127E-2</v>
      </c>
      <c r="F6" s="1"/>
      <c r="G6" s="1">
        <f t="shared" si="0"/>
        <v>4.6237871941742342E-4</v>
      </c>
      <c r="H6" s="1">
        <f t="shared" si="1"/>
        <v>9.9962378719417433E-2</v>
      </c>
      <c r="I6" s="1"/>
      <c r="J6" s="1">
        <v>5.0000000000000001E-4</v>
      </c>
      <c r="K6" s="1">
        <v>0.1</v>
      </c>
      <c r="L6" s="1"/>
      <c r="M6" s="1">
        <f t="shared" si="2"/>
        <v>7.8600087735830521E-2</v>
      </c>
      <c r="N6" s="1">
        <f t="shared" si="3"/>
        <v>9.9500000000000005E-2</v>
      </c>
      <c r="O6" s="2">
        <v>600</v>
      </c>
      <c r="P6" s="2">
        <f t="shared" si="4"/>
        <v>0.78995063051085945</v>
      </c>
      <c r="Q6" s="1"/>
      <c r="R6" s="24"/>
      <c r="S6" s="24"/>
    </row>
    <row r="7" spans="1:22" x14ac:dyDescent="0.25">
      <c r="A7" s="1" t="s">
        <v>104</v>
      </c>
      <c r="B7" s="1">
        <v>9593977</v>
      </c>
      <c r="C7" s="1">
        <v>24837184</v>
      </c>
      <c r="D7" s="1">
        <v>4081695</v>
      </c>
      <c r="E7" s="1">
        <f>(D7/(B7+C7+D7))</f>
        <v>0.10598266199733408</v>
      </c>
      <c r="F7" s="1"/>
      <c r="G7" s="1">
        <f t="shared" si="0"/>
        <v>4.4700866900133294E-4</v>
      </c>
      <c r="H7" s="1">
        <f t="shared" si="1"/>
        <v>9.9947008669001344E-2</v>
      </c>
      <c r="I7" s="1"/>
      <c r="J7" s="1">
        <v>5.0000000000000001E-4</v>
      </c>
      <c r="K7" s="1">
        <v>0.1</v>
      </c>
      <c r="L7" s="1"/>
      <c r="M7" s="1">
        <f t="shared" si="2"/>
        <v>0.11256016402134499</v>
      </c>
      <c r="N7" s="1">
        <f t="shared" si="3"/>
        <v>9.9500000000000005E-2</v>
      </c>
      <c r="O7" s="2">
        <v>1200</v>
      </c>
      <c r="P7" s="2">
        <f t="shared" si="4"/>
        <v>1.1312579298627636</v>
      </c>
      <c r="Q7" s="1"/>
      <c r="R7" s="24"/>
      <c r="S7" s="24"/>
    </row>
    <row r="8" spans="1:22" x14ac:dyDescent="0.25">
      <c r="A8" s="1" t="s">
        <v>105</v>
      </c>
      <c r="B8" s="1">
        <v>4437978</v>
      </c>
      <c r="C8" s="1">
        <v>8568166</v>
      </c>
      <c r="D8" s="1">
        <v>2380748</v>
      </c>
      <c r="E8" s="1">
        <f>(D8/(B8+C8+D8))</f>
        <v>0.15472572368740875</v>
      </c>
      <c r="F8" s="1"/>
      <c r="G8" s="1">
        <f t="shared" si="0"/>
        <v>4.2263713815629561E-4</v>
      </c>
      <c r="H8" s="1">
        <f t="shared" si="1"/>
        <v>9.9922637138156301E-2</v>
      </c>
      <c r="I8" s="1"/>
      <c r="J8" s="1">
        <v>5.0000000000000001E-4</v>
      </c>
      <c r="K8" s="1">
        <v>0.1</v>
      </c>
      <c r="L8" s="1"/>
      <c r="M8" s="1">
        <f t="shared" si="2"/>
        <v>0.16886804496334801</v>
      </c>
      <c r="N8" s="1">
        <f t="shared" si="3"/>
        <v>9.9500000000000005E-2</v>
      </c>
      <c r="O8" s="1">
        <v>1800</v>
      </c>
      <c r="P8" s="2">
        <f t="shared" si="4"/>
        <v>1.6971662810386734</v>
      </c>
      <c r="Q8" s="1"/>
      <c r="R8" s="24"/>
      <c r="S8" s="24"/>
    </row>
    <row r="27" spans="1:22" x14ac:dyDescent="0.25">
      <c r="A27" t="s">
        <v>111</v>
      </c>
    </row>
    <row r="28" spans="1:22" x14ac:dyDescent="0.25">
      <c r="A28" s="1" t="s">
        <v>5</v>
      </c>
      <c r="B28" s="1">
        <v>0</v>
      </c>
      <c r="C28" s="1">
        <v>0</v>
      </c>
      <c r="D28" s="1">
        <v>0</v>
      </c>
      <c r="E28" s="1">
        <v>0</v>
      </c>
      <c r="F28" s="1"/>
      <c r="G28" s="1">
        <f t="shared" ref="G28:G33" si="5">0.0005*(1-E28)</f>
        <v>5.0000000000000001E-4</v>
      </c>
      <c r="H28" s="1">
        <f t="shared" ref="H28:H33" si="6">0.1-(0.0005-G28)</f>
        <v>0.1</v>
      </c>
      <c r="I28" s="1"/>
      <c r="J28" s="1">
        <v>5.0000000000000001E-4</v>
      </c>
      <c r="K28" s="1">
        <v>0.1</v>
      </c>
      <c r="L28" s="1"/>
      <c r="M28" s="1">
        <f t="shared" ref="M28:M33" si="7">LN((J28*K28)/(G28*H28))</f>
        <v>0</v>
      </c>
      <c r="N28" s="1">
        <f t="shared" ref="N28:N33" si="8">(K28-J28)</f>
        <v>9.9500000000000005E-2</v>
      </c>
      <c r="O28" s="5">
        <v>0</v>
      </c>
      <c r="P28" s="5">
        <f t="shared" ref="P28:P33" si="9">M28/N28</f>
        <v>0</v>
      </c>
      <c r="Q28" s="1"/>
      <c r="R28" s="24">
        <v>3.3E-3</v>
      </c>
      <c r="S28" s="24">
        <v>0.99</v>
      </c>
      <c r="U28">
        <f t="array" ref="U28:V30">LINEST(P28:P33,O28:O33,TRUE,TRUE)</f>
        <v>3.3359091551214332E-3</v>
      </c>
      <c r="V28">
        <v>2.3062278616047927E-2</v>
      </c>
    </row>
    <row r="29" spans="1:22" x14ac:dyDescent="0.25">
      <c r="A29" s="1" t="s">
        <v>10</v>
      </c>
      <c r="B29" s="1">
        <v>10282643</v>
      </c>
      <c r="C29" s="1">
        <v>54016836</v>
      </c>
      <c r="D29" s="1">
        <v>3628667</v>
      </c>
      <c r="E29" s="1">
        <f>(D29/(B29+C29+D29))</f>
        <v>5.3419196808345101E-2</v>
      </c>
      <c r="F29" s="1"/>
      <c r="G29" s="1">
        <f t="shared" si="5"/>
        <v>4.7329040159582746E-4</v>
      </c>
      <c r="H29" s="1">
        <f t="shared" si="6"/>
        <v>9.9973290401595832E-2</v>
      </c>
      <c r="I29" s="1"/>
      <c r="J29" s="1">
        <v>5.0000000000000001E-4</v>
      </c>
      <c r="K29" s="1">
        <v>0.1</v>
      </c>
      <c r="L29" s="1"/>
      <c r="M29" s="1">
        <f t="shared" si="7"/>
        <v>5.5166073122978741E-2</v>
      </c>
      <c r="N29" s="1">
        <f t="shared" si="8"/>
        <v>9.9500000000000005E-2</v>
      </c>
      <c r="O29" s="5">
        <v>120</v>
      </c>
      <c r="P29" s="5">
        <f t="shared" si="9"/>
        <v>0.55443289570832899</v>
      </c>
      <c r="Q29" s="1"/>
      <c r="R29" s="24"/>
      <c r="S29" s="24"/>
      <c r="U29">
        <v>1.0581709378495918E-4</v>
      </c>
      <c r="V29">
        <v>9.7982286362511078E-2</v>
      </c>
    </row>
    <row r="30" spans="1:22" x14ac:dyDescent="0.25">
      <c r="A30" s="1" t="s">
        <v>11</v>
      </c>
      <c r="B30" s="1">
        <v>9062606</v>
      </c>
      <c r="C30" s="1">
        <v>45387868</v>
      </c>
      <c r="D30" s="1">
        <v>6232595</v>
      </c>
      <c r="E30" s="1">
        <f>(D30/(B30+C30+D30))</f>
        <v>0.10270731363306625</v>
      </c>
      <c r="F30" s="1"/>
      <c r="G30" s="1">
        <f t="shared" si="5"/>
        <v>4.4864634318346686E-4</v>
      </c>
      <c r="H30" s="1">
        <f t="shared" si="6"/>
        <v>9.994864634318347E-2</v>
      </c>
      <c r="I30" s="1"/>
      <c r="J30" s="1">
        <v>5.0000000000000001E-4</v>
      </c>
      <c r="K30" s="1">
        <v>0.1</v>
      </c>
      <c r="L30" s="1"/>
      <c r="M30" s="1">
        <f t="shared" si="7"/>
        <v>0.10888684389566747</v>
      </c>
      <c r="N30" s="1">
        <f t="shared" si="8"/>
        <v>9.9500000000000005E-2</v>
      </c>
      <c r="O30" s="5">
        <v>300</v>
      </c>
      <c r="P30" s="5">
        <f t="shared" si="9"/>
        <v>1.0943401396549495</v>
      </c>
      <c r="Q30" s="1"/>
      <c r="R30" s="24"/>
      <c r="S30" s="24"/>
      <c r="U30">
        <v>0.99599134404520173</v>
      </c>
      <c r="V30">
        <v>0.16566374900146219</v>
      </c>
    </row>
    <row r="31" spans="1:22" x14ac:dyDescent="0.25">
      <c r="A31" s="1" t="s">
        <v>12</v>
      </c>
      <c r="B31" s="1">
        <v>13071475</v>
      </c>
      <c r="C31" s="1">
        <v>41344384</v>
      </c>
      <c r="D31" s="1">
        <v>10256250</v>
      </c>
      <c r="E31" s="1">
        <f>(D31/(B31+C31+D31))</f>
        <v>0.15858845735183927</v>
      </c>
      <c r="F31" s="1"/>
      <c r="G31" s="1">
        <f t="shared" si="5"/>
        <v>4.207057713240804E-4</v>
      </c>
      <c r="H31" s="1">
        <f t="shared" si="6"/>
        <v>9.9920705771324086E-2</v>
      </c>
      <c r="I31" s="1"/>
      <c r="J31" s="1">
        <v>5.0000000000000001E-4</v>
      </c>
      <c r="K31" s="1">
        <v>0.1</v>
      </c>
      <c r="L31" s="1"/>
      <c r="M31" s="1">
        <f t="shared" si="7"/>
        <v>0.17346764636775791</v>
      </c>
      <c r="N31" s="1">
        <f t="shared" si="8"/>
        <v>9.9500000000000005E-2</v>
      </c>
      <c r="O31" s="5">
        <v>600</v>
      </c>
      <c r="P31" s="5">
        <f t="shared" si="9"/>
        <v>1.7433934308317378</v>
      </c>
      <c r="Q31" s="1"/>
      <c r="R31" s="24"/>
      <c r="S31" s="24"/>
    </row>
    <row r="32" spans="1:22" x14ac:dyDescent="0.25">
      <c r="A32" s="1" t="s">
        <v>107</v>
      </c>
      <c r="B32" s="1">
        <v>14068326</v>
      </c>
      <c r="C32" s="1">
        <v>38424060</v>
      </c>
      <c r="D32" s="1">
        <v>26423982</v>
      </c>
      <c r="E32" s="1">
        <f>(D32/(B32+C32+D32))</f>
        <v>0.33483525242824153</v>
      </c>
      <c r="F32" s="1"/>
      <c r="G32" s="1">
        <f t="shared" si="5"/>
        <v>3.3258237378587925E-4</v>
      </c>
      <c r="H32" s="1">
        <f t="shared" si="6"/>
        <v>9.983258237378588E-2</v>
      </c>
      <c r="I32" s="1"/>
      <c r="J32" s="1">
        <v>5.0000000000000001E-4</v>
      </c>
      <c r="K32" s="1">
        <v>0.1</v>
      </c>
      <c r="L32" s="1"/>
      <c r="M32" s="1">
        <f t="shared" si="7"/>
        <v>0.40939610756088401</v>
      </c>
      <c r="N32" s="1">
        <f t="shared" si="8"/>
        <v>9.9500000000000005E-2</v>
      </c>
      <c r="O32" s="2">
        <v>1200</v>
      </c>
      <c r="P32" s="2">
        <f t="shared" si="9"/>
        <v>4.1145337443304921</v>
      </c>
      <c r="Q32" s="1"/>
      <c r="R32" s="24"/>
      <c r="S32" s="24"/>
    </row>
    <row r="33" spans="1:19" x14ac:dyDescent="0.25">
      <c r="A33" s="1" t="s">
        <v>106</v>
      </c>
      <c r="B33" s="1">
        <v>8370296</v>
      </c>
      <c r="C33" s="1">
        <v>40931392</v>
      </c>
      <c r="D33" s="1">
        <v>40435440</v>
      </c>
      <c r="E33" s="1">
        <f>(D33/(B33+C33+D33))</f>
        <v>0.45059877557035255</v>
      </c>
      <c r="F33" s="1"/>
      <c r="G33" s="1">
        <f t="shared" si="5"/>
        <v>2.7470061221482371E-4</v>
      </c>
      <c r="H33" s="1">
        <f t="shared" si="6"/>
        <v>9.9774700612214828E-2</v>
      </c>
      <c r="I33" s="1"/>
      <c r="J33" s="1">
        <v>5.0000000000000001E-4</v>
      </c>
      <c r="K33" s="1">
        <v>0.1</v>
      </c>
      <c r="L33" s="1"/>
      <c r="M33" s="1">
        <f t="shared" si="7"/>
        <v>0.60118181234351464</v>
      </c>
      <c r="N33" s="1">
        <f t="shared" si="8"/>
        <v>9.9500000000000005E-2</v>
      </c>
      <c r="O33">
        <v>1800</v>
      </c>
      <c r="P33" s="5">
        <f t="shared" si="9"/>
        <v>6.0420282647589412</v>
      </c>
      <c r="Q33" s="1"/>
      <c r="R33" s="24"/>
      <c r="S33" s="24"/>
    </row>
    <row r="53" spans="1:22" x14ac:dyDescent="0.25">
      <c r="A53" t="s">
        <v>119</v>
      </c>
    </row>
    <row r="54" spans="1:22" x14ac:dyDescent="0.25">
      <c r="A54" s="1" t="s">
        <v>5</v>
      </c>
      <c r="B54" s="1">
        <v>0</v>
      </c>
      <c r="C54" s="1">
        <v>0</v>
      </c>
      <c r="D54" s="1">
        <v>0</v>
      </c>
      <c r="E54" s="1">
        <v>0</v>
      </c>
      <c r="F54" s="1"/>
      <c r="G54" s="1">
        <f t="shared" ref="G54:G59" si="10">0.0005*(1-E54)</f>
        <v>5.0000000000000001E-4</v>
      </c>
      <c r="H54" s="1">
        <f t="shared" ref="H54:H59" si="11">0.1-(0.0005-G54)</f>
        <v>0.1</v>
      </c>
      <c r="I54" s="1"/>
      <c r="J54" s="1">
        <v>5.0000000000000001E-4</v>
      </c>
      <c r="K54" s="1">
        <v>0.1</v>
      </c>
      <c r="L54" s="1"/>
      <c r="M54" s="1">
        <f t="shared" ref="M54:M59" si="12">LN((J54*K54)/(G54*H54))</f>
        <v>0</v>
      </c>
      <c r="N54" s="1">
        <f t="shared" ref="N54:N59" si="13">(K54-J54)</f>
        <v>9.9500000000000005E-2</v>
      </c>
      <c r="O54" s="5">
        <v>0</v>
      </c>
      <c r="P54" s="5">
        <f t="shared" ref="P54:P59" si="14">M54/N54</f>
        <v>0</v>
      </c>
      <c r="R54" s="24">
        <v>0.01</v>
      </c>
      <c r="S54" s="25">
        <v>0.99</v>
      </c>
      <c r="U54">
        <f t="array" ref="U54:V56">LINEST(P54:P59,O54:O59,TRUE,TRUE)</f>
        <v>1.0012816552998632E-2</v>
      </c>
      <c r="V54">
        <v>0.73168292123191137</v>
      </c>
    </row>
    <row r="55" spans="1:22" x14ac:dyDescent="0.25">
      <c r="A55" s="1" t="s">
        <v>13</v>
      </c>
      <c r="B55" s="1">
        <v>9170181</v>
      </c>
      <c r="C55" s="1">
        <v>44217640</v>
      </c>
      <c r="D55" s="1">
        <v>13205291</v>
      </c>
      <c r="E55" s="1">
        <f>(D55/(B55+C55+D55))</f>
        <v>0.19829815131631032</v>
      </c>
      <c r="F55" s="1"/>
      <c r="G55" s="1">
        <f t="shared" si="10"/>
        <v>4.0085092434184483E-4</v>
      </c>
      <c r="H55" s="1">
        <f t="shared" si="11"/>
        <v>9.9900850924341852E-2</v>
      </c>
      <c r="I55" s="1"/>
      <c r="J55" s="1">
        <v>5.0000000000000001E-4</v>
      </c>
      <c r="K55" s="1">
        <v>0.1</v>
      </c>
      <c r="L55" s="1"/>
      <c r="M55" s="1">
        <f t="shared" si="12"/>
        <v>0.22201048259011075</v>
      </c>
      <c r="N55" s="1">
        <f t="shared" si="13"/>
        <v>9.9500000000000005E-2</v>
      </c>
      <c r="O55" s="5">
        <v>120</v>
      </c>
      <c r="P55" s="5">
        <f t="shared" si="14"/>
        <v>2.2312611315589019</v>
      </c>
      <c r="R55" s="24"/>
      <c r="S55" s="25"/>
      <c r="U55">
        <v>6.2917323507498543E-4</v>
      </c>
      <c r="V55">
        <v>0.58258859590327672</v>
      </c>
    </row>
    <row r="56" spans="1:22" x14ac:dyDescent="0.25">
      <c r="A56" s="1" t="s">
        <v>14</v>
      </c>
      <c r="B56" s="1">
        <v>8026804</v>
      </c>
      <c r="C56" s="1">
        <v>31445336</v>
      </c>
      <c r="D56" s="1">
        <v>23360044</v>
      </c>
      <c r="E56" s="1">
        <f>(D56/(B56+C56+D56))</f>
        <v>0.37178468919686125</v>
      </c>
      <c r="F56" s="1"/>
      <c r="G56" s="1">
        <f t="shared" si="10"/>
        <v>3.1410765540156938E-4</v>
      </c>
      <c r="H56" s="1">
        <f t="shared" si="11"/>
        <v>9.9814107655401579E-2</v>
      </c>
      <c r="I56" s="1"/>
      <c r="J56" s="1">
        <v>5.0000000000000001E-4</v>
      </c>
      <c r="K56" s="1">
        <v>0.1</v>
      </c>
      <c r="L56" s="1"/>
      <c r="M56" s="1">
        <f t="shared" si="12"/>
        <v>0.46673297306515493</v>
      </c>
      <c r="N56" s="1">
        <f t="shared" si="13"/>
        <v>9.9500000000000005E-2</v>
      </c>
      <c r="O56" s="2">
        <v>300</v>
      </c>
      <c r="P56" s="2">
        <f t="shared" si="14"/>
        <v>4.6907836488960291</v>
      </c>
      <c r="R56" s="24"/>
      <c r="S56" s="25"/>
      <c r="U56">
        <v>0.98445171927300867</v>
      </c>
      <c r="V56">
        <v>0.98501284778920817</v>
      </c>
    </row>
    <row r="57" spans="1:22" x14ac:dyDescent="0.25">
      <c r="A57" s="1" t="s">
        <v>15</v>
      </c>
      <c r="B57" s="1">
        <v>10188142</v>
      </c>
      <c r="C57" s="1">
        <v>28501098</v>
      </c>
      <c r="D57" s="1">
        <v>38048708</v>
      </c>
      <c r="E57" s="1">
        <f>(D57/(B57+C57+D57))</f>
        <v>0.49582649773225629</v>
      </c>
      <c r="F57" s="1"/>
      <c r="G57" s="1">
        <f t="shared" si="10"/>
        <v>2.5208675113387184E-4</v>
      </c>
      <c r="H57" s="1">
        <f t="shared" si="11"/>
        <v>9.9752086751133881E-2</v>
      </c>
      <c r="I57" s="1"/>
      <c r="J57" s="1">
        <v>5.0000000000000001E-4</v>
      </c>
      <c r="K57" s="1">
        <v>0.1</v>
      </c>
      <c r="L57" s="1"/>
      <c r="M57" s="1">
        <f t="shared" si="12"/>
        <v>0.68731703024621849</v>
      </c>
      <c r="N57" s="1">
        <f t="shared" si="13"/>
        <v>9.9500000000000005E-2</v>
      </c>
      <c r="O57" s="5">
        <v>600</v>
      </c>
      <c r="P57" s="5">
        <f t="shared" si="14"/>
        <v>6.9077088466956624</v>
      </c>
      <c r="R57" s="24"/>
      <c r="S57" s="25"/>
    </row>
    <row r="58" spans="1:22" x14ac:dyDescent="0.25">
      <c r="A58" s="1" t="s">
        <v>16</v>
      </c>
      <c r="B58" s="1">
        <v>3255992</v>
      </c>
      <c r="C58" s="1">
        <v>5697715</v>
      </c>
      <c r="D58" s="1">
        <v>18741676</v>
      </c>
      <c r="E58" s="1">
        <f>(D58/(B58+C58+D58))</f>
        <v>0.67670759418636672</v>
      </c>
      <c r="F58" s="1"/>
      <c r="G58" s="1">
        <f t="shared" si="10"/>
        <v>1.6164620290681664E-4</v>
      </c>
      <c r="H58" s="1">
        <f t="shared" si="11"/>
        <v>9.9661646202906823E-2</v>
      </c>
      <c r="I58" s="1"/>
      <c r="J58" s="1">
        <v>5.0000000000000001E-4</v>
      </c>
      <c r="K58" s="1">
        <v>0.1</v>
      </c>
      <c r="L58" s="1"/>
      <c r="M58" s="1">
        <f t="shared" si="12"/>
        <v>1.1325873592029119</v>
      </c>
      <c r="N58" s="1">
        <f t="shared" si="13"/>
        <v>9.9500000000000005E-2</v>
      </c>
      <c r="O58" s="5">
        <v>1200</v>
      </c>
      <c r="P58" s="5">
        <f t="shared" si="14"/>
        <v>11.382787529677506</v>
      </c>
      <c r="R58" s="24"/>
      <c r="S58" s="25"/>
    </row>
    <row r="59" spans="1:22" x14ac:dyDescent="0.25">
      <c r="A59" s="1" t="s">
        <v>17</v>
      </c>
      <c r="B59" s="1">
        <v>6343771</v>
      </c>
      <c r="C59" s="1">
        <v>13312822</v>
      </c>
      <c r="D59" s="1">
        <v>115620272</v>
      </c>
      <c r="E59" s="1">
        <f>(D59/(B59+C59+D59))</f>
        <v>0.85469360928788529</v>
      </c>
      <c r="F59" s="1"/>
      <c r="G59" s="1">
        <f t="shared" si="10"/>
        <v>7.2653195356057351E-5</v>
      </c>
      <c r="H59" s="1">
        <f t="shared" si="11"/>
        <v>9.9572653195356062E-2</v>
      </c>
      <c r="I59" s="1"/>
      <c r="J59" s="1">
        <v>5.0000000000000001E-4</v>
      </c>
      <c r="K59" s="1">
        <v>0.1</v>
      </c>
      <c r="L59" s="1"/>
      <c r="M59" s="1">
        <f t="shared" si="12"/>
        <v>1.933193351904978</v>
      </c>
      <c r="N59" s="1">
        <f t="shared" si="13"/>
        <v>9.9500000000000005E-2</v>
      </c>
      <c r="O59" s="1">
        <v>1800</v>
      </c>
      <c r="P59" s="3">
        <f t="shared" si="14"/>
        <v>19.429078913617868</v>
      </c>
      <c r="R59" s="24"/>
      <c r="S59" s="25"/>
    </row>
  </sheetData>
  <mergeCells count="6">
    <mergeCell ref="R54:R59"/>
    <mergeCell ref="S54:S59"/>
    <mergeCell ref="R3:R8"/>
    <mergeCell ref="S3:S8"/>
    <mergeCell ref="R28:R33"/>
    <mergeCell ref="S28:S3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9"/>
  <sheetViews>
    <sheetView topLeftCell="A13" zoomScale="80" zoomScaleNormal="80" workbookViewId="0">
      <selection activeCell="Q70" sqref="Q70"/>
    </sheetView>
  </sheetViews>
  <sheetFormatPr defaultRowHeight="15" x14ac:dyDescent="0.25"/>
  <cols>
    <col min="1" max="1" width="10.5703125" bestFit="1" customWidth="1"/>
    <col min="2" max="2" width="16.42578125" bestFit="1" customWidth="1"/>
    <col min="3" max="3" width="15.42578125" bestFit="1" customWidth="1"/>
    <col min="4" max="4" width="12.7109375" bestFit="1" customWidth="1"/>
    <col min="5" max="5" width="12" bestFit="1" customWidth="1"/>
    <col min="7" max="8" width="12" bestFit="1" customWidth="1"/>
    <col min="10" max="10" width="13.42578125" bestFit="1" customWidth="1"/>
    <col min="11" max="11" width="12" bestFit="1" customWidth="1"/>
    <col min="13" max="13" width="12" bestFit="1" customWidth="1"/>
    <col min="14" max="14" width="12.42578125" bestFit="1" customWidth="1"/>
    <col min="15" max="15" width="6.85546875" bestFit="1" customWidth="1"/>
    <col min="16" max="16" width="12" bestFit="1" customWidth="1"/>
    <col min="18" max="18" width="12" bestFit="1" customWidth="1"/>
    <col min="19" max="19" width="7.5703125" customWidth="1"/>
    <col min="21" max="21" width="11" bestFit="1" customWidth="1"/>
    <col min="22" max="22" width="9.28515625" bestFit="1" customWidth="1"/>
  </cols>
  <sheetData>
    <row r="1" spans="1:22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0</v>
      </c>
      <c r="F1" s="1"/>
      <c r="G1" s="1" t="s">
        <v>18</v>
      </c>
      <c r="H1" s="1" t="s">
        <v>19</v>
      </c>
      <c r="I1" s="1"/>
      <c r="J1" s="1" t="s">
        <v>8</v>
      </c>
      <c r="K1" s="1" t="s">
        <v>7</v>
      </c>
      <c r="L1" s="1"/>
      <c r="M1" s="1" t="s">
        <v>6</v>
      </c>
      <c r="N1" s="1" t="s">
        <v>9</v>
      </c>
      <c r="O1" s="1" t="s">
        <v>20</v>
      </c>
      <c r="P1" s="1" t="s">
        <v>36</v>
      </c>
      <c r="Q1" s="1"/>
      <c r="R1" s="9" t="s">
        <v>67</v>
      </c>
      <c r="S1" s="9" t="s">
        <v>68</v>
      </c>
      <c r="U1" t="s">
        <v>109</v>
      </c>
    </row>
    <row r="2" spans="1:22" x14ac:dyDescent="0.25">
      <c r="A2" t="s">
        <v>112</v>
      </c>
    </row>
    <row r="3" spans="1:22" x14ac:dyDescent="0.25">
      <c r="A3" s="1" t="s">
        <v>5</v>
      </c>
      <c r="B3" s="1">
        <v>0</v>
      </c>
      <c r="C3" s="1">
        <v>0</v>
      </c>
      <c r="D3" s="1">
        <v>0</v>
      </c>
      <c r="E3" s="1">
        <v>0</v>
      </c>
      <c r="F3" s="1"/>
      <c r="G3" s="1">
        <f t="shared" ref="G3:G8" si="0">0.0005*(1-E3)</f>
        <v>5.0000000000000001E-4</v>
      </c>
      <c r="H3" s="1">
        <f t="shared" ref="H3:H8" si="1">0.1-(0.0005-G3)</f>
        <v>0.1</v>
      </c>
      <c r="I3" s="1"/>
      <c r="J3" s="1">
        <v>5.0000000000000001E-4</v>
      </c>
      <c r="K3" s="1">
        <v>0.1</v>
      </c>
      <c r="L3" s="1"/>
      <c r="M3" s="1">
        <f t="shared" ref="M3:M8" si="2">LN((J3*K3)/(G3*H3))</f>
        <v>0</v>
      </c>
      <c r="N3" s="1">
        <f t="shared" ref="N3:N8" si="3">(K3-J3)</f>
        <v>9.9500000000000005E-2</v>
      </c>
      <c r="O3" s="2">
        <v>0</v>
      </c>
      <c r="P3" s="2">
        <f t="shared" ref="P3:P8" si="4">M3/N3</f>
        <v>0</v>
      </c>
      <c r="Q3" s="1"/>
      <c r="R3" s="24">
        <v>5.0000000000000001E-4</v>
      </c>
      <c r="S3" s="24">
        <v>0.98</v>
      </c>
      <c r="U3">
        <f t="array" ref="U3:V5">LINEST(P3:P8,O3:O8,TRUE,TRUE)</f>
        <v>5.301835125429813E-4</v>
      </c>
      <c r="V3">
        <v>7.1737392574294123E-2</v>
      </c>
    </row>
    <row r="4" spans="1:22" x14ac:dyDescent="0.25">
      <c r="A4" s="1" t="s">
        <v>24</v>
      </c>
      <c r="B4" s="1">
        <v>19368690</v>
      </c>
      <c r="C4" s="1">
        <v>78519200</v>
      </c>
      <c r="D4" s="1">
        <v>1919280</v>
      </c>
      <c r="E4" s="1">
        <f>(D4/(B4+C4+D4))</f>
        <v>1.9229880979492756E-2</v>
      </c>
      <c r="F4" s="1"/>
      <c r="G4" s="1">
        <f t="shared" si="0"/>
        <v>4.9038505951025369E-4</v>
      </c>
      <c r="H4" s="1">
        <f t="shared" si="1"/>
        <v>9.9990385059510259E-2</v>
      </c>
      <c r="I4" s="1"/>
      <c r="J4" s="1">
        <v>5.0000000000000001E-4</v>
      </c>
      <c r="K4" s="1">
        <v>0.1</v>
      </c>
      <c r="L4" s="1"/>
      <c r="M4" s="1">
        <f t="shared" si="2"/>
        <v>1.9513334217091265E-2</v>
      </c>
      <c r="N4" s="1">
        <f t="shared" si="3"/>
        <v>9.9500000000000005E-2</v>
      </c>
      <c r="O4" s="2">
        <v>120</v>
      </c>
      <c r="P4" s="2">
        <f t="shared" si="4"/>
        <v>0.19611391172956044</v>
      </c>
      <c r="Q4" s="1"/>
      <c r="R4" s="24"/>
      <c r="S4" s="24"/>
      <c r="U4">
        <v>3.8841015677083536E-5</v>
      </c>
      <c r="V4">
        <v>3.5965186573889134E-2</v>
      </c>
    </row>
    <row r="5" spans="1:22" x14ac:dyDescent="0.25">
      <c r="A5" s="1" t="s">
        <v>25</v>
      </c>
      <c r="B5" s="1">
        <v>17207200</v>
      </c>
      <c r="C5" s="1">
        <v>67823496</v>
      </c>
      <c r="D5" s="1">
        <v>2480339</v>
      </c>
      <c r="E5" s="1">
        <f>(D5/(B5+C5+D5))</f>
        <v>2.8343156951577592E-2</v>
      </c>
      <c r="F5" s="1"/>
      <c r="G5" s="1">
        <f t="shared" si="0"/>
        <v>4.858284215242112E-4</v>
      </c>
      <c r="H5" s="1">
        <f t="shared" si="1"/>
        <v>9.9985828421524217E-2</v>
      </c>
      <c r="I5" s="1"/>
      <c r="J5" s="1">
        <v>5.0000000000000001E-4</v>
      </c>
      <c r="K5" s="1">
        <v>0.1</v>
      </c>
      <c r="L5" s="1"/>
      <c r="M5" s="1">
        <f t="shared" si="2"/>
        <v>2.8894304814383893E-2</v>
      </c>
      <c r="N5" s="1">
        <f t="shared" si="3"/>
        <v>9.9500000000000005E-2</v>
      </c>
      <c r="O5" s="2">
        <v>300</v>
      </c>
      <c r="P5" s="2">
        <f t="shared" si="4"/>
        <v>0.29039502326013961</v>
      </c>
      <c r="Q5" s="1"/>
      <c r="R5" s="24"/>
      <c r="S5" s="24"/>
      <c r="U5">
        <v>0.97898332512539299</v>
      </c>
      <c r="V5">
        <v>6.0808211999910655E-2</v>
      </c>
    </row>
    <row r="6" spans="1:22" x14ac:dyDescent="0.25">
      <c r="A6" s="1" t="s">
        <v>21</v>
      </c>
      <c r="B6" s="1">
        <v>15964392</v>
      </c>
      <c r="C6" s="1">
        <v>73066408</v>
      </c>
      <c r="D6" s="1">
        <v>3137123</v>
      </c>
      <c r="E6" s="1">
        <f>(D6/(B6+C6+D6))</f>
        <v>3.4037036941800242E-2</v>
      </c>
      <c r="F6" s="1"/>
      <c r="G6" s="1">
        <f t="shared" si="0"/>
        <v>4.8298148152909985E-4</v>
      </c>
      <c r="H6" s="1">
        <f t="shared" si="1"/>
        <v>9.9982981481529107E-2</v>
      </c>
      <c r="I6" s="1"/>
      <c r="J6" s="1">
        <v>5.0000000000000001E-4</v>
      </c>
      <c r="K6" s="1">
        <v>0.1</v>
      </c>
      <c r="L6" s="1"/>
      <c r="M6" s="1">
        <f t="shared" si="2"/>
        <v>3.4799985691948358E-2</v>
      </c>
      <c r="N6" s="1">
        <f t="shared" si="3"/>
        <v>9.9500000000000005E-2</v>
      </c>
      <c r="O6" s="2">
        <v>600</v>
      </c>
      <c r="P6" s="2">
        <f t="shared" si="4"/>
        <v>0.34974859991907897</v>
      </c>
      <c r="Q6" s="1"/>
      <c r="R6" s="24"/>
      <c r="S6" s="24"/>
    </row>
    <row r="7" spans="1:22" x14ac:dyDescent="0.25">
      <c r="A7" s="1" t="s">
        <v>22</v>
      </c>
      <c r="B7" s="1">
        <v>25517746</v>
      </c>
      <c r="C7" s="1">
        <v>83801520</v>
      </c>
      <c r="D7" s="1">
        <v>7663634</v>
      </c>
      <c r="E7" s="1">
        <f>(D7/(B7+C7+D7))</f>
        <v>6.5510719942829254E-2</v>
      </c>
      <c r="F7" s="1"/>
      <c r="G7" s="1">
        <f t="shared" si="0"/>
        <v>4.6724464002858537E-4</v>
      </c>
      <c r="H7" s="1">
        <f t="shared" si="1"/>
        <v>9.9967244640028596E-2</v>
      </c>
      <c r="I7" s="1"/>
      <c r="J7" s="1">
        <v>5.0000000000000001E-4</v>
      </c>
      <c r="K7" s="1">
        <v>0.1</v>
      </c>
      <c r="L7" s="1"/>
      <c r="M7" s="1">
        <f t="shared" si="2"/>
        <v>6.8082730723316415E-2</v>
      </c>
      <c r="N7" s="1">
        <f t="shared" si="3"/>
        <v>9.9500000000000005E-2</v>
      </c>
      <c r="O7" s="2">
        <v>1200</v>
      </c>
      <c r="P7" s="2">
        <f t="shared" si="4"/>
        <v>0.68424854998307949</v>
      </c>
      <c r="Q7" s="1"/>
      <c r="R7" s="24"/>
      <c r="S7" s="24"/>
    </row>
    <row r="8" spans="1:22" x14ac:dyDescent="0.25">
      <c r="A8" s="1" t="s">
        <v>23</v>
      </c>
      <c r="B8" s="1">
        <v>24270076</v>
      </c>
      <c r="C8" s="1">
        <v>71418392</v>
      </c>
      <c r="D8" s="1">
        <v>10393572</v>
      </c>
      <c r="E8" s="1">
        <f>(D8/(B8+C8+D8))</f>
        <v>9.797673574150724E-2</v>
      </c>
      <c r="F8" s="1"/>
      <c r="G8" s="1">
        <f t="shared" si="0"/>
        <v>4.5101163212924638E-4</v>
      </c>
      <c r="H8" s="1">
        <f t="shared" si="1"/>
        <v>9.9951011632129258E-2</v>
      </c>
      <c r="I8" s="1"/>
      <c r="J8" s="1">
        <v>5.0000000000000001E-4</v>
      </c>
      <c r="K8" s="1">
        <v>0.1</v>
      </c>
      <c r="L8" s="1"/>
      <c r="M8" s="1">
        <f t="shared" si="2"/>
        <v>0.10360497110218074</v>
      </c>
      <c r="N8" s="1">
        <f t="shared" si="3"/>
        <v>9.9500000000000005E-2</v>
      </c>
      <c r="O8" s="2">
        <v>1800</v>
      </c>
      <c r="P8" s="2">
        <f t="shared" si="4"/>
        <v>1.0412559909766907</v>
      </c>
      <c r="Q8" s="1"/>
      <c r="R8" s="24"/>
      <c r="S8" s="24"/>
    </row>
    <row r="27" spans="1:22" x14ac:dyDescent="0.25">
      <c r="A27" t="s">
        <v>113</v>
      </c>
    </row>
    <row r="28" spans="1:22" x14ac:dyDescent="0.25">
      <c r="A28" s="1" t="s">
        <v>5</v>
      </c>
      <c r="B28" s="1">
        <v>0</v>
      </c>
      <c r="C28" s="1">
        <v>0</v>
      </c>
      <c r="D28" s="1">
        <v>0</v>
      </c>
      <c r="E28" s="1">
        <v>0</v>
      </c>
      <c r="F28" s="1"/>
      <c r="G28" s="1">
        <f t="shared" ref="G28:G33" si="5">0.0005*(1-E28)</f>
        <v>5.0000000000000001E-4</v>
      </c>
      <c r="H28" s="1">
        <f t="shared" ref="H28:H33" si="6">0.1-(0.0005-G28)</f>
        <v>0.1</v>
      </c>
      <c r="I28" s="1"/>
      <c r="J28" s="1">
        <v>5.0000000000000001E-4</v>
      </c>
      <c r="K28" s="1">
        <v>0.1</v>
      </c>
      <c r="L28" s="1"/>
      <c r="M28" s="1">
        <f t="shared" ref="M28:M33" si="7">LN((J28*K28)/(G28*H28))</f>
        <v>0</v>
      </c>
      <c r="N28" s="1">
        <f t="shared" ref="N28:N33" si="8">(K28-J28)</f>
        <v>9.9500000000000005E-2</v>
      </c>
      <c r="O28" s="5">
        <v>0</v>
      </c>
      <c r="P28" s="5">
        <f t="shared" ref="P28:P33" si="9">M28/N28</f>
        <v>0</v>
      </c>
      <c r="Q28" s="1"/>
      <c r="R28" s="24">
        <v>3.7000000000000002E-3</v>
      </c>
      <c r="S28" s="24">
        <v>0.98</v>
      </c>
      <c r="U28">
        <f t="array" ref="U28:V30">LINEST(P28:P33,O28:O33,TRUE,TRUE)</f>
        <v>3.7343870225961247E-3</v>
      </c>
      <c r="V28">
        <v>0.42544195501111837</v>
      </c>
    </row>
    <row r="29" spans="1:22" x14ac:dyDescent="0.25">
      <c r="A29" s="1" t="s">
        <v>26</v>
      </c>
      <c r="B29" s="1">
        <v>13335875</v>
      </c>
      <c r="C29" s="1">
        <v>50030664</v>
      </c>
      <c r="D29" s="1">
        <v>6384649</v>
      </c>
      <c r="E29" s="1">
        <f>(D29/(B29+C29+D29))</f>
        <v>9.1534627338533653E-2</v>
      </c>
      <c r="F29" s="1"/>
      <c r="G29" s="1">
        <f t="shared" si="5"/>
        <v>4.5423268633073318E-4</v>
      </c>
      <c r="H29" s="1">
        <f t="shared" si="6"/>
        <v>9.9954232686330732E-2</v>
      </c>
      <c r="I29" s="1"/>
      <c r="J29" s="1">
        <v>5.0000000000000001E-4</v>
      </c>
      <c r="K29" s="1">
        <v>0.1</v>
      </c>
      <c r="L29" s="1"/>
      <c r="M29" s="1">
        <f t="shared" si="7"/>
        <v>9.6456284620347152E-2</v>
      </c>
      <c r="N29" s="1">
        <f t="shared" si="8"/>
        <v>9.9500000000000005E-2</v>
      </c>
      <c r="O29" s="5">
        <v>120</v>
      </c>
      <c r="P29" s="5">
        <f t="shared" si="9"/>
        <v>0.96940989568188085</v>
      </c>
      <c r="Q29" s="1"/>
      <c r="R29" s="24"/>
      <c r="S29" s="24"/>
      <c r="U29">
        <v>2.7495219299167176E-4</v>
      </c>
      <c r="V29">
        <v>0.2545944473249151</v>
      </c>
    </row>
    <row r="30" spans="1:22" x14ac:dyDescent="0.25">
      <c r="A30" s="1" t="s">
        <v>27</v>
      </c>
      <c r="B30" s="1">
        <v>11943948</v>
      </c>
      <c r="C30" s="1">
        <v>44479508</v>
      </c>
      <c r="D30" s="1">
        <v>11779476</v>
      </c>
      <c r="E30" s="1">
        <f>(D30/(B30+C30+D30))</f>
        <v>0.17271216433921052</v>
      </c>
      <c r="F30" s="1"/>
      <c r="G30" s="1">
        <f t="shared" si="5"/>
        <v>4.1364391783039475E-4</v>
      </c>
      <c r="H30" s="1">
        <f t="shared" si="6"/>
        <v>9.9913643917830405E-2</v>
      </c>
      <c r="I30" s="1"/>
      <c r="J30" s="1">
        <v>5.0000000000000001E-4</v>
      </c>
      <c r="K30" s="1">
        <v>0.1</v>
      </c>
      <c r="L30" s="1"/>
      <c r="M30" s="1">
        <f t="shared" si="7"/>
        <v>0.19046653046080686</v>
      </c>
      <c r="N30" s="1">
        <f t="shared" si="8"/>
        <v>9.9500000000000005E-2</v>
      </c>
      <c r="O30" s="5">
        <v>300</v>
      </c>
      <c r="P30" s="5">
        <f t="shared" si="9"/>
        <v>1.9142364870432849</v>
      </c>
      <c r="Q30" s="1"/>
      <c r="R30" s="24"/>
      <c r="S30" s="24"/>
      <c r="U30">
        <v>0.97877639262616412</v>
      </c>
      <c r="V30">
        <v>0.4304560771602699</v>
      </c>
    </row>
    <row r="31" spans="1:22" x14ac:dyDescent="0.25">
      <c r="A31" s="1" t="s">
        <v>28</v>
      </c>
      <c r="B31" s="1">
        <v>10138285</v>
      </c>
      <c r="C31" s="1">
        <v>45206908</v>
      </c>
      <c r="D31" s="1">
        <v>15241185</v>
      </c>
      <c r="E31" s="1">
        <f>(D31/(B31+C31+D31))</f>
        <v>0.21592246878002438</v>
      </c>
      <c r="F31" s="1"/>
      <c r="G31" s="1">
        <f t="shared" si="5"/>
        <v>3.9203876560998778E-4</v>
      </c>
      <c r="H31" s="1">
        <f t="shared" si="6"/>
        <v>9.9892038765609995E-2</v>
      </c>
      <c r="I31" s="1"/>
      <c r="J31" s="1">
        <v>5.0000000000000001E-4</v>
      </c>
      <c r="K31" s="1">
        <v>0.1</v>
      </c>
      <c r="L31" s="1"/>
      <c r="M31" s="1">
        <f t="shared" si="7"/>
        <v>0.24432756720409202</v>
      </c>
      <c r="N31" s="1">
        <f t="shared" si="8"/>
        <v>9.9500000000000005E-2</v>
      </c>
      <c r="O31" s="5">
        <v>600</v>
      </c>
      <c r="P31" s="5">
        <f t="shared" si="9"/>
        <v>2.4555534392371055</v>
      </c>
      <c r="Q31" s="1"/>
      <c r="R31" s="24"/>
      <c r="S31" s="24"/>
    </row>
    <row r="32" spans="1:22" x14ac:dyDescent="0.25">
      <c r="A32" s="1" t="s">
        <v>29</v>
      </c>
      <c r="B32" s="1">
        <v>13610376</v>
      </c>
      <c r="C32" s="1">
        <v>33575100</v>
      </c>
      <c r="D32" s="1">
        <v>33515634</v>
      </c>
      <c r="E32" s="1">
        <f>(D32/(B32+C32+D32))</f>
        <v>0.41530573743037735</v>
      </c>
      <c r="F32" s="1"/>
      <c r="G32" s="1">
        <f t="shared" si="5"/>
        <v>2.9234713128481135E-4</v>
      </c>
      <c r="H32" s="1">
        <f t="shared" si="6"/>
        <v>9.979234713128482E-2</v>
      </c>
      <c r="I32" s="1"/>
      <c r="J32" s="1">
        <v>5.0000000000000001E-4</v>
      </c>
      <c r="K32" s="1">
        <v>0.1</v>
      </c>
      <c r="L32" s="1"/>
      <c r="M32" s="1">
        <f t="shared" si="7"/>
        <v>0.53874488411620225</v>
      </c>
      <c r="N32" s="1">
        <f t="shared" si="8"/>
        <v>9.9500000000000005E-2</v>
      </c>
      <c r="O32" s="5">
        <v>1200</v>
      </c>
      <c r="P32" s="5">
        <f t="shared" si="9"/>
        <v>5.4145214484040425</v>
      </c>
      <c r="Q32" s="1"/>
      <c r="R32" s="24"/>
      <c r="S32" s="24"/>
    </row>
    <row r="33" spans="1:19" x14ac:dyDescent="0.25">
      <c r="A33" s="1" t="s">
        <v>30</v>
      </c>
      <c r="B33" s="1">
        <v>13248578</v>
      </c>
      <c r="C33" s="1">
        <v>26318562</v>
      </c>
      <c r="D33" s="1">
        <v>38163704</v>
      </c>
      <c r="E33" s="1">
        <f>(D33/(B33+C33+D33))</f>
        <v>0.49097246390377547</v>
      </c>
      <c r="F33" s="1"/>
      <c r="G33" s="1">
        <f t="shared" si="5"/>
        <v>2.5451376804811225E-4</v>
      </c>
      <c r="H33" s="1">
        <f t="shared" si="6"/>
        <v>9.9754513768048114E-2</v>
      </c>
      <c r="I33" s="1"/>
      <c r="J33" s="1">
        <v>5.0000000000000001E-4</v>
      </c>
      <c r="K33" s="1">
        <v>0.1</v>
      </c>
      <c r="L33" s="1"/>
      <c r="M33" s="1">
        <f t="shared" si="7"/>
        <v>0.67771104590841347</v>
      </c>
      <c r="N33" s="1">
        <f t="shared" si="8"/>
        <v>9.9500000000000005E-2</v>
      </c>
      <c r="O33">
        <v>1800</v>
      </c>
      <c r="P33" s="5">
        <f t="shared" si="9"/>
        <v>6.8111662905368187</v>
      </c>
      <c r="Q33" s="1"/>
      <c r="R33" s="24"/>
      <c r="S33" s="24"/>
    </row>
    <row r="53" spans="1:22" x14ac:dyDescent="0.25">
      <c r="A53" t="s">
        <v>120</v>
      </c>
    </row>
    <row r="54" spans="1:22" x14ac:dyDescent="0.25">
      <c r="A54" s="1" t="s">
        <v>5</v>
      </c>
      <c r="B54" s="1">
        <v>0</v>
      </c>
      <c r="C54" s="1">
        <v>0</v>
      </c>
      <c r="D54" s="1">
        <v>0</v>
      </c>
      <c r="E54" s="1">
        <v>0</v>
      </c>
      <c r="F54" s="1"/>
      <c r="G54" s="1">
        <f t="shared" ref="G54:G59" si="10">0.0005*(1-E54)</f>
        <v>5.0000000000000001E-4</v>
      </c>
      <c r="H54" s="1">
        <f t="shared" ref="H54:H59" si="11">0.1-(0.0005-G54)</f>
        <v>0.1</v>
      </c>
      <c r="I54" s="1"/>
      <c r="J54" s="1">
        <v>5.0000000000000001E-4</v>
      </c>
      <c r="K54" s="1">
        <v>0.1</v>
      </c>
      <c r="L54" s="1"/>
      <c r="M54" s="1">
        <f t="shared" ref="M54:M59" si="12">LN((J54*K54)/(G54*H54))</f>
        <v>0</v>
      </c>
      <c r="N54" s="1">
        <f t="shared" ref="N54:N59" si="13">(K54-J54)</f>
        <v>9.9500000000000005E-2</v>
      </c>
      <c r="O54" s="5">
        <v>0</v>
      </c>
      <c r="P54" s="5">
        <f t="shared" ref="P54:P59" si="14">M54/N54</f>
        <v>0</v>
      </c>
      <c r="R54" s="24">
        <v>5.7999999999999996E-3</v>
      </c>
      <c r="S54" s="25">
        <v>0.97</v>
      </c>
      <c r="U54">
        <f t="array" ref="U54:V56">LINEST(P54:P59,O54:O59,TRUE,TRUE)</f>
        <v>5.8312538746417165E-3</v>
      </c>
      <c r="V54">
        <v>1.1411942667319961</v>
      </c>
    </row>
    <row r="55" spans="1:22" x14ac:dyDescent="0.25">
      <c r="A55" s="1" t="s">
        <v>31</v>
      </c>
      <c r="B55" s="1">
        <v>10578910</v>
      </c>
      <c r="C55" s="1">
        <v>42885220</v>
      </c>
      <c r="D55" s="1">
        <v>9814961</v>
      </c>
      <c r="E55" s="1">
        <f>(D55/(B55+C55+D55))</f>
        <v>0.15510591010228006</v>
      </c>
      <c r="F55" s="1"/>
      <c r="G55" s="1">
        <f t="shared" si="10"/>
        <v>4.2244704494886001E-4</v>
      </c>
      <c r="H55" s="1">
        <f t="shared" si="11"/>
        <v>9.9922447044948862E-2</v>
      </c>
      <c r="I55" s="1"/>
      <c r="J55" s="1">
        <v>5.0000000000000001E-4</v>
      </c>
      <c r="K55" s="1">
        <v>0.1</v>
      </c>
      <c r="L55" s="1"/>
      <c r="M55" s="1">
        <f t="shared" si="12"/>
        <v>0.16931982730862286</v>
      </c>
      <c r="N55" s="1">
        <f t="shared" si="13"/>
        <v>9.9500000000000005E-2</v>
      </c>
      <c r="O55" s="5">
        <v>120</v>
      </c>
      <c r="P55" s="5">
        <f t="shared" si="14"/>
        <v>1.7017068071218378</v>
      </c>
      <c r="R55" s="24"/>
      <c r="S55" s="25"/>
      <c r="U55">
        <v>5.5406285760828953E-4</v>
      </c>
      <c r="V55">
        <v>0.51303946872072526</v>
      </c>
    </row>
    <row r="56" spans="1:22" x14ac:dyDescent="0.25">
      <c r="A56" s="1" t="s">
        <v>32</v>
      </c>
      <c r="B56" s="1">
        <v>8987749</v>
      </c>
      <c r="C56" s="1">
        <v>32224898</v>
      </c>
      <c r="D56" s="1">
        <v>17680118</v>
      </c>
      <c r="E56" s="1">
        <f>(D56/(B56+C56+D56))</f>
        <v>0.30020865890742265</v>
      </c>
      <c r="F56" s="1"/>
      <c r="G56" s="1">
        <f t="shared" si="10"/>
        <v>3.4989567054628866E-4</v>
      </c>
      <c r="H56" s="1">
        <f t="shared" si="11"/>
        <v>9.9849895670546293E-2</v>
      </c>
      <c r="I56" s="1"/>
      <c r="J56" s="1">
        <v>5.0000000000000001E-4</v>
      </c>
      <c r="K56" s="1">
        <v>0.1</v>
      </c>
      <c r="L56" s="1"/>
      <c r="M56" s="1">
        <f t="shared" si="12"/>
        <v>0.35847524351674814</v>
      </c>
      <c r="N56" s="1">
        <f t="shared" si="13"/>
        <v>9.9500000000000005E-2</v>
      </c>
      <c r="O56" s="5">
        <v>300</v>
      </c>
      <c r="P56" s="5">
        <f t="shared" si="14"/>
        <v>3.6027662664999811</v>
      </c>
      <c r="R56" s="24"/>
      <c r="S56" s="25"/>
      <c r="U56">
        <v>0.96514642171889331</v>
      </c>
      <c r="V56">
        <v>0.86742252022517086</v>
      </c>
    </row>
    <row r="57" spans="1:22" x14ac:dyDescent="0.25">
      <c r="A57" s="1" t="s">
        <v>33</v>
      </c>
      <c r="B57" s="1">
        <v>2048645</v>
      </c>
      <c r="C57" s="1">
        <v>8949442</v>
      </c>
      <c r="D57" s="1">
        <v>8072859</v>
      </c>
      <c r="E57" s="1">
        <f>(D57/(B57+C57+D57))</f>
        <v>0.4233066886141883</v>
      </c>
      <c r="F57" s="1"/>
      <c r="G57" s="1">
        <f t="shared" si="10"/>
        <v>2.8834665569290588E-4</v>
      </c>
      <c r="H57" s="1">
        <f t="shared" si="11"/>
        <v>9.9788346655692917E-2</v>
      </c>
      <c r="I57" s="1"/>
      <c r="J57" s="1">
        <v>5.0000000000000001E-4</v>
      </c>
      <c r="K57" s="1">
        <v>0.1</v>
      </c>
      <c r="L57" s="1"/>
      <c r="M57" s="1">
        <f t="shared" si="12"/>
        <v>0.55256345297603882</v>
      </c>
      <c r="N57" s="1">
        <f t="shared" si="13"/>
        <v>9.9500000000000005E-2</v>
      </c>
      <c r="O57" s="1">
        <v>600</v>
      </c>
      <c r="P57" s="1">
        <f t="shared" si="14"/>
        <v>5.553401537447626</v>
      </c>
      <c r="R57" s="24"/>
      <c r="S57" s="25"/>
    </row>
    <row r="58" spans="1:22" x14ac:dyDescent="0.25">
      <c r="A58" s="1" t="s">
        <v>34</v>
      </c>
      <c r="B58" s="1">
        <v>10549837</v>
      </c>
      <c r="C58" s="1">
        <v>23717722</v>
      </c>
      <c r="D58" s="1">
        <v>44121420</v>
      </c>
      <c r="E58" s="1">
        <f>(D58/(B58+C58+D58))</f>
        <v>0.56285233667860379</v>
      </c>
      <c r="F58" s="1"/>
      <c r="G58" s="1">
        <f t="shared" si="10"/>
        <v>2.1857383166069811E-4</v>
      </c>
      <c r="H58" s="1">
        <f t="shared" si="11"/>
        <v>9.9718573831660703E-2</v>
      </c>
      <c r="I58" s="1"/>
      <c r="J58" s="1">
        <v>5.0000000000000001E-4</v>
      </c>
      <c r="K58" s="1">
        <v>0.1</v>
      </c>
      <c r="L58" s="1"/>
      <c r="M58" s="1">
        <f t="shared" si="12"/>
        <v>0.83030246778863037</v>
      </c>
      <c r="N58" s="1">
        <f t="shared" si="13"/>
        <v>9.9500000000000005E-2</v>
      </c>
      <c r="O58" s="5">
        <v>1200</v>
      </c>
      <c r="P58" s="5">
        <f t="shared" si="14"/>
        <v>8.3447484199862352</v>
      </c>
      <c r="R58" s="24"/>
      <c r="S58" s="25"/>
    </row>
    <row r="59" spans="1:22" x14ac:dyDescent="0.25">
      <c r="A59" s="1" t="s">
        <v>35</v>
      </c>
      <c r="B59" s="1">
        <v>10931235</v>
      </c>
      <c r="C59" s="1">
        <v>17386978</v>
      </c>
      <c r="D59" s="1">
        <v>56731812</v>
      </c>
      <c r="E59" s="1">
        <f>(D59/(B59+C59+D59))</f>
        <v>0.66704050939432413</v>
      </c>
      <c r="F59" s="1"/>
      <c r="G59" s="1">
        <f t="shared" si="10"/>
        <v>1.6647974530283795E-4</v>
      </c>
      <c r="H59" s="1">
        <f t="shared" si="11"/>
        <v>9.9666479745302849E-2</v>
      </c>
      <c r="I59" s="1"/>
      <c r="J59" s="1">
        <v>5.0000000000000001E-4</v>
      </c>
      <c r="K59" s="1">
        <v>0.1</v>
      </c>
      <c r="L59" s="1"/>
      <c r="M59" s="1">
        <f t="shared" si="12"/>
        <v>1.1030752229669016</v>
      </c>
      <c r="N59" s="1">
        <f t="shared" si="13"/>
        <v>9.9500000000000005E-2</v>
      </c>
      <c r="O59" s="1">
        <v>1800</v>
      </c>
      <c r="P59" s="5">
        <f t="shared" si="14"/>
        <v>11.086183145395996</v>
      </c>
      <c r="R59" s="24"/>
      <c r="S59" s="25"/>
    </row>
  </sheetData>
  <mergeCells count="6">
    <mergeCell ref="S54:S59"/>
    <mergeCell ref="R54:R59"/>
    <mergeCell ref="R3:R8"/>
    <mergeCell ref="S3:S8"/>
    <mergeCell ref="R28:R33"/>
    <mergeCell ref="S28:S3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9"/>
  <sheetViews>
    <sheetView topLeftCell="A14" zoomScale="70" zoomScaleNormal="70" workbookViewId="0">
      <selection activeCell="H3" sqref="H3"/>
    </sheetView>
  </sheetViews>
  <sheetFormatPr defaultRowHeight="15" x14ac:dyDescent="0.25"/>
  <cols>
    <col min="1" max="1" width="10.5703125" bestFit="1" customWidth="1"/>
    <col min="2" max="2" width="16.42578125" bestFit="1" customWidth="1"/>
    <col min="3" max="3" width="15.42578125" bestFit="1" customWidth="1"/>
    <col min="4" max="4" width="12.7109375" bestFit="1" customWidth="1"/>
    <col min="5" max="5" width="6.5703125" bestFit="1" customWidth="1"/>
    <col min="7" max="7" width="12.5703125" bestFit="1" customWidth="1"/>
    <col min="8" max="8" width="9.85546875" bestFit="1" customWidth="1"/>
    <col min="10" max="10" width="13.42578125" bestFit="1" customWidth="1"/>
    <col min="11" max="11" width="12" bestFit="1" customWidth="1"/>
    <col min="13" max="13" width="10.5703125" bestFit="1" customWidth="1"/>
    <col min="14" max="14" width="12.42578125" bestFit="1" customWidth="1"/>
    <col min="15" max="15" width="6.85546875" bestFit="1" customWidth="1"/>
    <col min="16" max="16" width="10.5703125" bestFit="1" customWidth="1"/>
    <col min="18" max="18" width="12" bestFit="1" customWidth="1"/>
    <col min="19" max="19" width="7.42578125" customWidth="1"/>
    <col min="21" max="21" width="12" bestFit="1" customWidth="1"/>
    <col min="22" max="22" width="9.28515625" bestFit="1" customWidth="1"/>
  </cols>
  <sheetData>
    <row r="1" spans="1:21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0</v>
      </c>
      <c r="F1" s="1"/>
      <c r="G1" s="1" t="s">
        <v>18</v>
      </c>
      <c r="H1" s="1" t="s">
        <v>19</v>
      </c>
      <c r="I1" s="1"/>
      <c r="J1" s="1" t="s">
        <v>8</v>
      </c>
      <c r="K1" s="1" t="s">
        <v>7</v>
      </c>
      <c r="L1" s="1"/>
      <c r="M1" s="1" t="s">
        <v>6</v>
      </c>
      <c r="N1" s="1" t="s">
        <v>9</v>
      </c>
      <c r="O1" s="1" t="s">
        <v>20</v>
      </c>
      <c r="P1" s="1" t="s">
        <v>36</v>
      </c>
      <c r="Q1" s="1"/>
      <c r="R1" s="9" t="s">
        <v>67</v>
      </c>
      <c r="S1" s="9" t="s">
        <v>68</v>
      </c>
      <c r="U1" t="s">
        <v>109</v>
      </c>
    </row>
    <row r="2" spans="1:21" x14ac:dyDescent="0.25">
      <c r="A2" t="s">
        <v>114</v>
      </c>
    </row>
    <row r="3" spans="1:21" x14ac:dyDescent="0.25">
      <c r="A3" s="1" t="s">
        <v>5</v>
      </c>
      <c r="B3" s="1">
        <v>0</v>
      </c>
      <c r="C3" s="1">
        <v>0</v>
      </c>
      <c r="D3" s="1">
        <v>0</v>
      </c>
      <c r="E3" s="1">
        <v>0</v>
      </c>
      <c r="F3" s="1"/>
      <c r="G3" s="1">
        <f t="shared" ref="G3:G8" si="0">0.0005*(1-E3)</f>
        <v>5.0000000000000001E-4</v>
      </c>
      <c r="H3" s="1">
        <f t="shared" ref="H3:H8" si="1">0.1-(0.0005-G3)</f>
        <v>0.1</v>
      </c>
      <c r="I3" s="1"/>
      <c r="J3" s="1">
        <v>5.0000000000000001E-4</v>
      </c>
      <c r="K3" s="1">
        <v>0.1</v>
      </c>
      <c r="L3" s="1"/>
      <c r="M3" s="1">
        <f t="shared" ref="M3:M8" si="2">LN((J3*K3)/(G3*H3))</f>
        <v>0</v>
      </c>
      <c r="N3" s="1">
        <f t="shared" ref="N3:N8" si="3">(K3-J3)</f>
        <v>9.9500000000000005E-2</v>
      </c>
      <c r="O3" s="10">
        <v>0</v>
      </c>
      <c r="P3" s="10">
        <f t="shared" ref="P3:P8" si="4">M3/N3</f>
        <v>0</v>
      </c>
      <c r="Q3" s="1"/>
      <c r="R3" s="24" t="s">
        <v>69</v>
      </c>
      <c r="S3" s="24" t="s">
        <v>70</v>
      </c>
    </row>
    <row r="4" spans="1:21" x14ac:dyDescent="0.25">
      <c r="A4" s="1" t="s">
        <v>37</v>
      </c>
      <c r="B4" s="1">
        <v>26611668</v>
      </c>
      <c r="C4" s="1">
        <v>70064944</v>
      </c>
      <c r="D4" s="1">
        <v>2148284</v>
      </c>
      <c r="E4" s="1">
        <f>(D4/(B4+C4+D4))</f>
        <v>2.1738287485776862E-2</v>
      </c>
      <c r="F4" s="1"/>
      <c r="G4" s="1">
        <f t="shared" si="0"/>
        <v>4.891308562571116E-4</v>
      </c>
      <c r="H4" s="1">
        <f t="shared" si="1"/>
        <v>9.9989130856257116E-2</v>
      </c>
      <c r="I4" s="1"/>
      <c r="J4" s="1">
        <v>5.0000000000000001E-4</v>
      </c>
      <c r="K4" s="1">
        <v>0.1</v>
      </c>
      <c r="L4" s="1"/>
      <c r="M4" s="1">
        <f t="shared" si="2"/>
        <v>2.2086742382711688E-2</v>
      </c>
      <c r="N4" s="1">
        <f t="shared" si="3"/>
        <v>9.9500000000000005E-2</v>
      </c>
      <c r="O4" s="10">
        <v>120</v>
      </c>
      <c r="P4" s="10">
        <f t="shared" si="4"/>
        <v>0.22197731037901194</v>
      </c>
      <c r="R4" s="24"/>
      <c r="S4" s="24"/>
    </row>
    <row r="5" spans="1:21" x14ac:dyDescent="0.25">
      <c r="A5" s="1" t="s">
        <v>38</v>
      </c>
      <c r="B5" s="1">
        <v>14585999</v>
      </c>
      <c r="C5" s="1">
        <v>36234192</v>
      </c>
      <c r="D5" s="1">
        <v>1297958</v>
      </c>
      <c r="E5" s="1">
        <f>(D5/(B5+C5+D5))</f>
        <v>2.4904146154538221E-2</v>
      </c>
      <c r="F5" s="1"/>
      <c r="G5" s="1">
        <f t="shared" si="0"/>
        <v>4.8754792692273091E-4</v>
      </c>
      <c r="H5" s="1">
        <f t="shared" si="1"/>
        <v>9.9987547926922743E-2</v>
      </c>
      <c r="I5" s="1"/>
      <c r="J5" s="1">
        <v>5.0000000000000001E-4</v>
      </c>
      <c r="K5" s="1">
        <v>0.1</v>
      </c>
      <c r="L5" s="1"/>
      <c r="M5" s="1">
        <f t="shared" si="2"/>
        <v>2.53440296643134E-2</v>
      </c>
      <c r="N5" s="1">
        <f t="shared" si="3"/>
        <v>9.9500000000000005E-2</v>
      </c>
      <c r="O5" s="10">
        <v>300</v>
      </c>
      <c r="P5" s="10">
        <f t="shared" si="4"/>
        <v>0.254713865972999</v>
      </c>
      <c r="R5" s="24"/>
      <c r="S5" s="24"/>
    </row>
    <row r="6" spans="1:21" x14ac:dyDescent="0.25">
      <c r="A6" s="1" t="s">
        <v>39</v>
      </c>
      <c r="B6" s="1">
        <v>17031506</v>
      </c>
      <c r="C6" s="1">
        <v>40722728</v>
      </c>
      <c r="D6" s="1">
        <v>1661076</v>
      </c>
      <c r="E6" s="1">
        <f>(D6/(B6+C6+D6))</f>
        <v>2.7957036662772609E-2</v>
      </c>
      <c r="F6" s="1"/>
      <c r="G6" s="1">
        <f t="shared" si="0"/>
        <v>4.8602148166861369E-4</v>
      </c>
      <c r="H6" s="1">
        <f t="shared" si="1"/>
        <v>9.9986021481668616E-2</v>
      </c>
      <c r="I6" s="1"/>
      <c r="J6" s="1">
        <v>5.0000000000000001E-4</v>
      </c>
      <c r="K6" s="1">
        <v>0.1</v>
      </c>
      <c r="L6" s="1"/>
      <c r="M6" s="1">
        <f t="shared" si="2"/>
        <v>2.8495069488479213E-2</v>
      </c>
      <c r="N6" s="1">
        <f t="shared" si="3"/>
        <v>9.9500000000000005E-2</v>
      </c>
      <c r="O6" s="10">
        <v>600</v>
      </c>
      <c r="P6" s="10">
        <f t="shared" si="4"/>
        <v>0.28638260792441417</v>
      </c>
      <c r="R6" s="24"/>
      <c r="S6" s="24"/>
    </row>
    <row r="7" spans="1:21" x14ac:dyDescent="0.25">
      <c r="A7" s="1" t="s">
        <v>40</v>
      </c>
      <c r="B7" s="1">
        <v>10718690</v>
      </c>
      <c r="C7" s="1">
        <v>23996598</v>
      </c>
      <c r="D7" s="1">
        <v>1313262</v>
      </c>
      <c r="E7" s="1">
        <f>(D7/(B7+C7+D7))</f>
        <v>3.6450592654991669E-2</v>
      </c>
      <c r="F7" s="1"/>
      <c r="G7" s="1">
        <f t="shared" si="0"/>
        <v>4.8177470367250419E-4</v>
      </c>
      <c r="H7" s="1">
        <f t="shared" si="1"/>
        <v>9.9981774703672505E-2</v>
      </c>
      <c r="I7" s="1"/>
      <c r="J7" s="1">
        <v>5.0000000000000001E-4</v>
      </c>
      <c r="K7" s="1">
        <v>0.1</v>
      </c>
      <c r="L7" s="1"/>
      <c r="M7" s="1">
        <f t="shared" si="2"/>
        <v>3.7313782986216716E-2</v>
      </c>
      <c r="N7" s="1">
        <f t="shared" si="3"/>
        <v>9.9500000000000005E-2</v>
      </c>
      <c r="O7" s="10">
        <v>1200</v>
      </c>
      <c r="P7" s="10">
        <f t="shared" si="4"/>
        <v>0.37501289433383633</v>
      </c>
      <c r="R7" s="24"/>
      <c r="S7" s="24"/>
    </row>
    <row r="8" spans="1:21" x14ac:dyDescent="0.25">
      <c r="A8" s="1" t="s">
        <v>41</v>
      </c>
      <c r="B8" s="1">
        <v>25587952</v>
      </c>
      <c r="C8" s="1">
        <v>57315036</v>
      </c>
      <c r="D8" s="1">
        <v>3544565</v>
      </c>
      <c r="E8" s="1">
        <f>(D8/(B8+C8+D8))</f>
        <v>4.100249083973493E-2</v>
      </c>
      <c r="F8" s="1"/>
      <c r="G8" s="1">
        <f t="shared" si="0"/>
        <v>4.7949875458013256E-4</v>
      </c>
      <c r="H8" s="1">
        <f t="shared" si="1"/>
        <v>9.9979498754580134E-2</v>
      </c>
      <c r="I8" s="1"/>
      <c r="J8" s="1">
        <v>5.0000000000000001E-4</v>
      </c>
      <c r="K8" s="1">
        <v>0.1</v>
      </c>
      <c r="L8" s="1"/>
      <c r="M8" s="1">
        <f t="shared" si="2"/>
        <v>4.2071834904472603E-2</v>
      </c>
      <c r="N8" s="1">
        <f t="shared" si="3"/>
        <v>9.9500000000000005E-2</v>
      </c>
      <c r="O8" s="7">
        <v>1800</v>
      </c>
      <c r="P8" s="10">
        <f t="shared" si="4"/>
        <v>0.42283251160273971</v>
      </c>
      <c r="R8" s="24"/>
      <c r="S8" s="24"/>
    </row>
    <row r="27" spans="1:22" x14ac:dyDescent="0.25">
      <c r="A27" t="s">
        <v>121</v>
      </c>
    </row>
    <row r="28" spans="1:22" x14ac:dyDescent="0.25">
      <c r="A28" s="1" t="s">
        <v>5</v>
      </c>
      <c r="B28" s="1">
        <v>0</v>
      </c>
      <c r="C28" s="1">
        <v>0</v>
      </c>
      <c r="D28" s="1">
        <v>0</v>
      </c>
      <c r="E28" s="1">
        <v>0</v>
      </c>
      <c r="F28" s="1"/>
      <c r="G28" s="1">
        <f t="shared" ref="G28:G33" si="5">0.0005*(1-E28)</f>
        <v>5.0000000000000001E-4</v>
      </c>
      <c r="H28" s="1">
        <f t="shared" ref="H28:H33" si="6">0.1-(0.0005-G28)</f>
        <v>0.1</v>
      </c>
      <c r="I28" s="1"/>
      <c r="J28" s="1">
        <v>5.0000000000000001E-4</v>
      </c>
      <c r="K28" s="1">
        <v>0.1</v>
      </c>
      <c r="L28" s="1"/>
      <c r="M28" s="1">
        <f t="shared" ref="M28:M33" si="7">LN((J28*K28)/(G28*H28))</f>
        <v>0</v>
      </c>
      <c r="N28" s="1">
        <f t="shared" ref="N28:N33" si="8">(K28-J28)</f>
        <v>9.9500000000000005E-2</v>
      </c>
      <c r="O28" s="5">
        <v>0</v>
      </c>
      <c r="P28" s="5">
        <f t="shared" ref="P28:P33" si="9">M28/N28</f>
        <v>0</v>
      </c>
      <c r="Q28" s="1"/>
      <c r="R28" s="24">
        <v>8.9999999999999998E-4</v>
      </c>
      <c r="S28" s="24">
        <v>0.98</v>
      </c>
      <c r="U28">
        <f t="array" ref="U28:V30">LINEST(P28:P33,O28:O33,TRUE,TRUE)</f>
        <v>8.9996044110879467E-4</v>
      </c>
      <c r="V28">
        <v>0.110628126552061</v>
      </c>
    </row>
    <row r="29" spans="1:22" x14ac:dyDescent="0.25">
      <c r="A29" s="1" t="s">
        <v>49</v>
      </c>
      <c r="B29" s="1">
        <v>17249748</v>
      </c>
      <c r="C29" s="1">
        <v>45569548</v>
      </c>
      <c r="D29" s="1">
        <v>1583671</v>
      </c>
      <c r="E29" s="1">
        <f>(D29/(B29+C29+D29))</f>
        <v>2.4590031698384331E-2</v>
      </c>
      <c r="F29" s="1"/>
      <c r="G29" s="1">
        <f t="shared" si="5"/>
        <v>4.8770498415080782E-4</v>
      </c>
      <c r="H29" s="1">
        <f t="shared" si="6"/>
        <v>9.9987704984150813E-2</v>
      </c>
      <c r="I29" s="1"/>
      <c r="J29" s="1">
        <v>5.0000000000000001E-4</v>
      </c>
      <c r="K29" s="1">
        <v>0.1</v>
      </c>
      <c r="L29" s="1"/>
      <c r="M29" s="1">
        <f t="shared" si="7"/>
        <v>2.5020373769494977E-2</v>
      </c>
      <c r="N29" s="1">
        <f t="shared" si="8"/>
        <v>9.9500000000000005E-2</v>
      </c>
      <c r="O29" s="5">
        <v>120</v>
      </c>
      <c r="P29" s="5">
        <f t="shared" si="9"/>
        <v>0.25146104290949722</v>
      </c>
      <c r="Q29" s="1"/>
      <c r="R29" s="24"/>
      <c r="S29" s="24"/>
      <c r="U29">
        <v>6.7231913152192716E-5</v>
      </c>
      <c r="V29">
        <v>6.2253992540796582E-2</v>
      </c>
    </row>
    <row r="30" spans="1:22" x14ac:dyDescent="0.25">
      <c r="A30" s="1" t="s">
        <v>45</v>
      </c>
      <c r="B30" s="1">
        <v>16246491</v>
      </c>
      <c r="C30" s="1">
        <v>39593400</v>
      </c>
      <c r="D30" s="1">
        <v>2274029</v>
      </c>
      <c r="E30" s="1">
        <f>(D30/(B30+C30+D30))</f>
        <v>3.9130538776251889E-2</v>
      </c>
      <c r="F30" s="1"/>
      <c r="G30" s="1">
        <f t="shared" si="5"/>
        <v>4.8043473061187402E-4</v>
      </c>
      <c r="H30" s="1">
        <f t="shared" si="6"/>
        <v>9.9980434730611883E-2</v>
      </c>
      <c r="I30" s="1"/>
      <c r="J30" s="1">
        <v>5.0000000000000001E-4</v>
      </c>
      <c r="K30" s="1">
        <v>0.1</v>
      </c>
      <c r="L30" s="1"/>
      <c r="M30" s="1">
        <f t="shared" si="7"/>
        <v>4.0112387470493505E-2</v>
      </c>
      <c r="N30" s="1">
        <f t="shared" si="8"/>
        <v>9.9500000000000005E-2</v>
      </c>
      <c r="O30" s="5">
        <v>300</v>
      </c>
      <c r="P30" s="5">
        <f t="shared" si="9"/>
        <v>0.40313957256777389</v>
      </c>
      <c r="Q30" s="1"/>
      <c r="R30" s="24"/>
      <c r="S30" s="24"/>
      <c r="U30">
        <v>0.9781638681692727</v>
      </c>
      <c r="V30">
        <v>0.10525606390180503</v>
      </c>
    </row>
    <row r="31" spans="1:22" x14ac:dyDescent="0.25">
      <c r="A31" s="1" t="s">
        <v>46</v>
      </c>
      <c r="B31" s="1">
        <v>18077780</v>
      </c>
      <c r="C31" s="1">
        <v>37850548</v>
      </c>
      <c r="D31" s="1">
        <v>4567051</v>
      </c>
      <c r="E31" s="1">
        <f>(D31/(B31+C31+D31))</f>
        <v>7.5494212541424036E-2</v>
      </c>
      <c r="F31" s="1"/>
      <c r="G31" s="1">
        <f t="shared" si="5"/>
        <v>4.6225289372928797E-4</v>
      </c>
      <c r="H31" s="1">
        <f t="shared" si="6"/>
        <v>9.99622528937293E-2</v>
      </c>
      <c r="I31" s="1"/>
      <c r="J31" s="1">
        <v>5.0000000000000001E-4</v>
      </c>
      <c r="K31" s="1">
        <v>0.1</v>
      </c>
      <c r="L31" s="1"/>
      <c r="M31" s="1">
        <f t="shared" si="7"/>
        <v>7.8873510401583871E-2</v>
      </c>
      <c r="N31" s="1">
        <f t="shared" si="8"/>
        <v>9.9500000000000005E-2</v>
      </c>
      <c r="O31" s="5">
        <v>600</v>
      </c>
      <c r="P31" s="5">
        <f t="shared" si="9"/>
        <v>0.79269859700084289</v>
      </c>
      <c r="Q31" s="1"/>
      <c r="R31" s="24"/>
      <c r="S31" s="24"/>
    </row>
    <row r="32" spans="1:22" x14ac:dyDescent="0.25">
      <c r="A32" s="1" t="s">
        <v>47</v>
      </c>
      <c r="B32" s="1">
        <v>15934414</v>
      </c>
      <c r="C32" s="1">
        <v>31641950</v>
      </c>
      <c r="D32" s="1">
        <v>5423090</v>
      </c>
      <c r="E32" s="1">
        <f>(D32/(B32+C32+D32))</f>
        <v>0.10232350695537354</v>
      </c>
      <c r="F32" s="1"/>
      <c r="G32" s="1">
        <f t="shared" si="5"/>
        <v>4.4883824652231327E-4</v>
      </c>
      <c r="H32" s="1">
        <f t="shared" si="6"/>
        <v>9.9948838246522315E-2</v>
      </c>
      <c r="I32" s="1"/>
      <c r="J32" s="1">
        <v>5.0000000000000001E-4</v>
      </c>
      <c r="K32" s="1">
        <v>0.1</v>
      </c>
      <c r="L32" s="1"/>
      <c r="M32" s="1">
        <f t="shared" si="7"/>
        <v>0.1084572767764956</v>
      </c>
      <c r="N32" s="1">
        <f t="shared" si="8"/>
        <v>9.9500000000000005E-2</v>
      </c>
      <c r="O32" s="5">
        <v>1200</v>
      </c>
      <c r="P32" s="5">
        <f t="shared" si="9"/>
        <v>1.0900228821758351</v>
      </c>
      <c r="Q32" s="1"/>
      <c r="R32" s="24"/>
      <c r="S32" s="24"/>
    </row>
    <row r="33" spans="1:19" x14ac:dyDescent="0.25">
      <c r="A33" s="1" t="s">
        <v>48</v>
      </c>
      <c r="B33" s="1">
        <v>15081699</v>
      </c>
      <c r="C33" s="1">
        <v>19630134</v>
      </c>
      <c r="D33" s="1">
        <v>6546109</v>
      </c>
      <c r="E33" s="1">
        <f>(D33/(B33+C33+D33))</f>
        <v>0.15866300359819208</v>
      </c>
      <c r="F33" s="1"/>
      <c r="G33" s="1">
        <f t="shared" si="5"/>
        <v>4.2066849820090394E-4</v>
      </c>
      <c r="H33" s="1">
        <f t="shared" si="6"/>
        <v>9.9920668498200915E-2</v>
      </c>
      <c r="I33" s="1"/>
      <c r="J33" s="1">
        <v>5.0000000000000001E-4</v>
      </c>
      <c r="K33" s="1">
        <v>0.1</v>
      </c>
      <c r="L33" s="1"/>
      <c r="M33" s="1">
        <f t="shared" si="7"/>
        <v>0.17355661997261926</v>
      </c>
      <c r="N33" s="1">
        <f t="shared" si="8"/>
        <v>9.9500000000000005E-2</v>
      </c>
      <c r="O33">
        <v>1800</v>
      </c>
      <c r="P33" s="5">
        <f t="shared" si="9"/>
        <v>1.7442876379157715</v>
      </c>
      <c r="Q33" s="1"/>
      <c r="R33" s="24"/>
      <c r="S33" s="24"/>
    </row>
    <row r="53" spans="1:22" x14ac:dyDescent="0.25">
      <c r="A53" t="s">
        <v>122</v>
      </c>
    </row>
    <row r="54" spans="1:22" x14ac:dyDescent="0.25">
      <c r="A54" s="1" t="s">
        <v>5</v>
      </c>
      <c r="B54" s="1">
        <v>0</v>
      </c>
      <c r="C54" s="1">
        <v>0</v>
      </c>
      <c r="D54" s="1">
        <v>0</v>
      </c>
      <c r="E54" s="1">
        <v>0</v>
      </c>
      <c r="F54" s="1"/>
      <c r="G54" s="1">
        <f t="shared" ref="G54:G59" si="10">0.0005*(1-E54)</f>
        <v>5.0000000000000001E-4</v>
      </c>
      <c r="H54" s="1">
        <f t="shared" ref="H54:H59" si="11">0.1-(0.0005-G54)</f>
        <v>0.1</v>
      </c>
      <c r="I54" s="1"/>
      <c r="J54" s="1">
        <v>5.0000000000000001E-4</v>
      </c>
      <c r="K54" s="1">
        <v>0.1</v>
      </c>
      <c r="L54" s="1"/>
      <c r="M54" s="1">
        <f t="shared" ref="M54:M59" si="12">LN((J54*K54)/(G54*H54))</f>
        <v>0</v>
      </c>
      <c r="N54" s="1">
        <f t="shared" ref="N54:N59" si="13">(K54-J54)</f>
        <v>9.9500000000000005E-2</v>
      </c>
      <c r="O54" s="5">
        <v>0</v>
      </c>
      <c r="P54" s="5">
        <f t="shared" ref="P54:P59" si="14">M54/N54</f>
        <v>0</v>
      </c>
      <c r="R54" s="24">
        <v>1.6000000000000001E-3</v>
      </c>
      <c r="S54" s="25">
        <v>0.96</v>
      </c>
      <c r="U54">
        <f t="array" ref="U54:V56">LINEST(P54:P59,O54:O59,TRUE,TRUE)</f>
        <v>1.5538627498888331E-3</v>
      </c>
      <c r="V54">
        <v>0.25651610248783019</v>
      </c>
    </row>
    <row r="55" spans="1:22" x14ac:dyDescent="0.25">
      <c r="A55" s="1" t="s">
        <v>55</v>
      </c>
      <c r="B55" s="1">
        <v>33078650</v>
      </c>
      <c r="C55" s="1">
        <v>80032952</v>
      </c>
      <c r="D55" s="1">
        <v>4900916</v>
      </c>
      <c r="E55" s="1">
        <f>(D55/(B55+C55+D55))</f>
        <v>4.1528780870517479E-2</v>
      </c>
      <c r="F55" s="1"/>
      <c r="G55" s="1">
        <f t="shared" si="10"/>
        <v>4.792356095647413E-4</v>
      </c>
      <c r="H55" s="1">
        <f t="shared" si="11"/>
        <v>9.9979235609564746E-2</v>
      </c>
      <c r="I55" s="1"/>
      <c r="J55" s="1">
        <v>5.0000000000000001E-4</v>
      </c>
      <c r="K55" s="1">
        <v>0.1</v>
      </c>
      <c r="L55" s="1"/>
      <c r="M55" s="1">
        <f t="shared" si="12"/>
        <v>4.2623409403218175E-2</v>
      </c>
      <c r="N55" s="1">
        <f t="shared" si="13"/>
        <v>9.9500000000000005E-2</v>
      </c>
      <c r="O55" s="5">
        <v>120</v>
      </c>
      <c r="P55" s="5">
        <f t="shared" si="14"/>
        <v>0.42837597390169019</v>
      </c>
      <c r="R55" s="24"/>
      <c r="S55" s="25"/>
      <c r="U55">
        <v>1.6241807112384876E-4</v>
      </c>
      <c r="V55">
        <v>0.15039246860856109</v>
      </c>
    </row>
    <row r="56" spans="1:22" x14ac:dyDescent="0.25">
      <c r="A56" s="1" t="s">
        <v>56</v>
      </c>
      <c r="B56" s="1">
        <v>20442332</v>
      </c>
      <c r="C56" s="1">
        <v>44467380</v>
      </c>
      <c r="D56" s="1">
        <v>5245732</v>
      </c>
      <c r="E56" s="1">
        <f>(D56/(B56+C56+D56))</f>
        <v>7.4772985543359968E-2</v>
      </c>
      <c r="F56" s="1"/>
      <c r="G56" s="1">
        <f t="shared" si="10"/>
        <v>4.6261350722832001E-4</v>
      </c>
      <c r="H56" s="1">
        <f t="shared" si="11"/>
        <v>9.9962613507228321E-2</v>
      </c>
      <c r="I56" s="1"/>
      <c r="J56" s="1">
        <v>5.0000000000000001E-4</v>
      </c>
      <c r="K56" s="1">
        <v>0.1</v>
      </c>
      <c r="L56" s="1"/>
      <c r="M56" s="1">
        <f t="shared" si="12"/>
        <v>7.8090085378954843E-2</v>
      </c>
      <c r="N56" s="1">
        <f t="shared" si="13"/>
        <v>9.9500000000000005E-2</v>
      </c>
      <c r="O56" s="5">
        <v>300</v>
      </c>
      <c r="P56" s="5">
        <f t="shared" si="14"/>
        <v>0.78482497868296319</v>
      </c>
      <c r="R56" s="24"/>
      <c r="S56" s="25"/>
      <c r="U56">
        <v>0.95812770404531711</v>
      </c>
      <c r="V56">
        <v>0.25427637072175424</v>
      </c>
    </row>
    <row r="57" spans="1:22" x14ac:dyDescent="0.25">
      <c r="A57" s="1" t="s">
        <v>57</v>
      </c>
      <c r="B57" s="1">
        <v>23311014</v>
      </c>
      <c r="C57" s="1">
        <v>44120752</v>
      </c>
      <c r="D57" s="1">
        <v>11525025</v>
      </c>
      <c r="E57" s="1">
        <f>(D57/(B57+C57+D57))</f>
        <v>0.14596622854138031</v>
      </c>
      <c r="F57" s="1"/>
      <c r="G57" s="1">
        <f t="shared" si="10"/>
        <v>4.2701688572930983E-4</v>
      </c>
      <c r="H57" s="1">
        <f t="shared" si="11"/>
        <v>9.9927016885729317E-2</v>
      </c>
      <c r="I57" s="1"/>
      <c r="J57" s="1">
        <v>5.0000000000000001E-4</v>
      </c>
      <c r="K57" s="1">
        <v>0.1</v>
      </c>
      <c r="L57" s="1"/>
      <c r="M57" s="1">
        <f t="shared" si="12"/>
        <v>0.15851463854104758</v>
      </c>
      <c r="N57" s="1">
        <f t="shared" si="13"/>
        <v>9.9500000000000005E-2</v>
      </c>
      <c r="O57" s="5">
        <v>600</v>
      </c>
      <c r="P57" s="5">
        <f t="shared" si="14"/>
        <v>1.5931119451361566</v>
      </c>
      <c r="R57" s="24"/>
      <c r="S57" s="25"/>
    </row>
    <row r="58" spans="1:22" x14ac:dyDescent="0.25">
      <c r="A58" s="1" t="s">
        <v>58</v>
      </c>
      <c r="B58" s="1">
        <v>14875514</v>
      </c>
      <c r="C58" s="1">
        <v>25985286</v>
      </c>
      <c r="D58" s="1">
        <v>8792626</v>
      </c>
      <c r="E58" s="1">
        <f>(D58/(B58+C58+D58))</f>
        <v>0.17707994610482669</v>
      </c>
      <c r="F58" s="1"/>
      <c r="G58" s="1">
        <f t="shared" si="10"/>
        <v>4.1146002694758668E-4</v>
      </c>
      <c r="H58" s="1">
        <f t="shared" si="11"/>
        <v>9.9911460026947591E-2</v>
      </c>
      <c r="I58" s="1"/>
      <c r="J58" s="1">
        <v>5.0000000000000001E-4</v>
      </c>
      <c r="K58" s="1">
        <v>0.1</v>
      </c>
      <c r="L58" s="1"/>
      <c r="M58" s="1">
        <f t="shared" si="12"/>
        <v>0.1957820148118895</v>
      </c>
      <c r="N58" s="1">
        <f t="shared" si="13"/>
        <v>9.9500000000000005E-2</v>
      </c>
      <c r="O58" s="6">
        <v>1200</v>
      </c>
      <c r="P58" s="6">
        <f t="shared" si="14"/>
        <v>1.9676584403204975</v>
      </c>
      <c r="R58" s="24"/>
      <c r="S58" s="25"/>
    </row>
    <row r="59" spans="1:22" x14ac:dyDescent="0.25">
      <c r="A59" s="1" t="s">
        <v>59</v>
      </c>
      <c r="B59" s="1">
        <v>12395579</v>
      </c>
      <c r="C59" s="1">
        <v>17033152</v>
      </c>
      <c r="D59" s="1">
        <v>10231156</v>
      </c>
      <c r="E59" s="1">
        <f>(D59/(B59+C59+D59))</f>
        <v>0.25797239412205081</v>
      </c>
      <c r="F59" s="1"/>
      <c r="G59" s="1">
        <f t="shared" si="10"/>
        <v>3.7101380293897459E-4</v>
      </c>
      <c r="H59" s="1">
        <f t="shared" si="11"/>
        <v>9.9871013802938974E-2</v>
      </c>
      <c r="I59" s="1"/>
      <c r="J59" s="1">
        <v>5.0000000000000001E-4</v>
      </c>
      <c r="K59" s="1">
        <v>0.1</v>
      </c>
      <c r="L59" s="1"/>
      <c r="M59" s="1">
        <f t="shared" si="12"/>
        <v>0.29965952637815885</v>
      </c>
      <c r="N59" s="1">
        <f t="shared" si="13"/>
        <v>9.9500000000000005E-2</v>
      </c>
      <c r="O59" s="1">
        <v>1800</v>
      </c>
      <c r="P59" s="5">
        <f t="shared" si="14"/>
        <v>3.0116535314387822</v>
      </c>
      <c r="R59" s="24"/>
      <c r="S59" s="25"/>
    </row>
  </sheetData>
  <mergeCells count="6">
    <mergeCell ref="R3:R8"/>
    <mergeCell ref="S3:S8"/>
    <mergeCell ref="R28:R33"/>
    <mergeCell ref="S28:S33"/>
    <mergeCell ref="R54:R59"/>
    <mergeCell ref="S54:S5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9"/>
  <sheetViews>
    <sheetView topLeftCell="A13" zoomScale="70" zoomScaleNormal="70" workbookViewId="0">
      <selection activeCell="G65" sqref="G65"/>
    </sheetView>
  </sheetViews>
  <sheetFormatPr defaultRowHeight="15" x14ac:dyDescent="0.25"/>
  <cols>
    <col min="1" max="1" width="10.5703125" bestFit="1" customWidth="1"/>
    <col min="2" max="2" width="16.42578125" bestFit="1" customWidth="1"/>
    <col min="3" max="3" width="15.42578125" bestFit="1" customWidth="1"/>
    <col min="4" max="4" width="12.7109375" bestFit="1" customWidth="1"/>
    <col min="7" max="7" width="11.140625" bestFit="1" customWidth="1"/>
    <col min="8" max="8" width="9.85546875" bestFit="1" customWidth="1"/>
    <col min="10" max="10" width="13.42578125" bestFit="1" customWidth="1"/>
    <col min="11" max="11" width="12" bestFit="1" customWidth="1"/>
    <col min="13" max="13" width="10.5703125" bestFit="1" customWidth="1"/>
    <col min="14" max="14" width="12.42578125" bestFit="1" customWidth="1"/>
    <col min="16" max="16" width="10.5703125" bestFit="1" customWidth="1"/>
    <col min="18" max="18" width="12" bestFit="1" customWidth="1"/>
    <col min="21" max="21" width="12" bestFit="1" customWidth="1"/>
    <col min="22" max="22" width="9.28515625" bestFit="1" customWidth="1"/>
  </cols>
  <sheetData>
    <row r="1" spans="1:22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0</v>
      </c>
      <c r="F1" s="1"/>
      <c r="G1" s="1" t="s">
        <v>18</v>
      </c>
      <c r="H1" s="1" t="s">
        <v>19</v>
      </c>
      <c r="I1" s="1"/>
      <c r="J1" s="1" t="s">
        <v>8</v>
      </c>
      <c r="K1" s="1" t="s">
        <v>7</v>
      </c>
      <c r="L1" s="1"/>
      <c r="M1" s="1" t="s">
        <v>6</v>
      </c>
      <c r="N1" s="1" t="s">
        <v>9</v>
      </c>
      <c r="O1" s="1" t="s">
        <v>20</v>
      </c>
      <c r="P1" s="1" t="s">
        <v>36</v>
      </c>
      <c r="Q1" s="1"/>
      <c r="R1" s="9" t="s">
        <v>67</v>
      </c>
      <c r="S1" s="9" t="s">
        <v>68</v>
      </c>
      <c r="U1" t="s">
        <v>109</v>
      </c>
    </row>
    <row r="2" spans="1:22" x14ac:dyDescent="0.25">
      <c r="A2" t="s">
        <v>118</v>
      </c>
    </row>
    <row r="3" spans="1:22" x14ac:dyDescent="0.25">
      <c r="A3" s="1" t="s">
        <v>5</v>
      </c>
      <c r="B3" s="1">
        <v>0</v>
      </c>
      <c r="C3" s="1">
        <v>0</v>
      </c>
      <c r="D3" s="1">
        <v>0</v>
      </c>
      <c r="E3" s="1">
        <v>0</v>
      </c>
      <c r="F3" s="1"/>
      <c r="G3" s="1">
        <f t="shared" ref="G3:G8" si="0">0.0005*(1-E3)</f>
        <v>5.0000000000000001E-4</v>
      </c>
      <c r="H3" s="1">
        <f t="shared" ref="H3:H8" si="1">0.1-(0.0005-G3)</f>
        <v>0.1</v>
      </c>
      <c r="I3" s="1"/>
      <c r="J3" s="1">
        <v>5.0000000000000001E-4</v>
      </c>
      <c r="K3" s="1">
        <v>0.1</v>
      </c>
      <c r="L3" s="1"/>
      <c r="M3" s="1">
        <f t="shared" ref="M3:M8" si="2">LN((J3*K3)/(G3*H3))</f>
        <v>0</v>
      </c>
      <c r="N3" s="1">
        <f t="shared" ref="N3:N8" si="3">(K3-J3)</f>
        <v>9.9500000000000005E-2</v>
      </c>
      <c r="O3" s="8">
        <v>0</v>
      </c>
      <c r="P3" s="8">
        <f t="shared" ref="P3:P8" si="4">M3/N3</f>
        <v>0</v>
      </c>
      <c r="Q3" s="1"/>
      <c r="R3" s="24">
        <v>4.0000000000000002E-4</v>
      </c>
      <c r="S3" s="24">
        <v>0.97</v>
      </c>
      <c r="U3">
        <f t="array" ref="U3:V5">LINEST(P3:P8,O3:O8,TRUE,TRUE)</f>
        <v>3.9056085127013866E-4</v>
      </c>
      <c r="V3">
        <v>8.7848493962164209E-2</v>
      </c>
    </row>
    <row r="4" spans="1:22" x14ac:dyDescent="0.25">
      <c r="A4" s="1" t="s">
        <v>60</v>
      </c>
      <c r="B4" s="1">
        <v>22763470</v>
      </c>
      <c r="C4" s="1">
        <v>56462020</v>
      </c>
      <c r="D4" s="1">
        <v>1305617</v>
      </c>
      <c r="E4" s="1">
        <f>(D4/(B4+C4+D4))</f>
        <v>1.621257981713824E-2</v>
      </c>
      <c r="F4" s="1"/>
      <c r="G4" s="1">
        <f t="shared" si="0"/>
        <v>4.9189371009143094E-4</v>
      </c>
      <c r="H4" s="1">
        <f t="shared" si="1"/>
        <v>9.9991893710091442E-2</v>
      </c>
      <c r="I4" s="1"/>
      <c r="J4" s="1">
        <v>5.0000000000000001E-4</v>
      </c>
      <c r="K4" s="1">
        <v>0.1</v>
      </c>
      <c r="L4" s="1"/>
      <c r="M4" s="1">
        <f t="shared" si="2"/>
        <v>1.6426507853498782E-2</v>
      </c>
      <c r="N4" s="1">
        <f t="shared" si="3"/>
        <v>9.9500000000000005E-2</v>
      </c>
      <c r="O4" s="8">
        <v>120</v>
      </c>
      <c r="P4" s="8">
        <f t="shared" si="4"/>
        <v>0.16509053119094252</v>
      </c>
      <c r="Q4" s="1"/>
      <c r="R4" s="24"/>
      <c r="S4" s="24"/>
      <c r="U4">
        <v>3.5556786076750428E-5</v>
      </c>
      <c r="V4">
        <v>3.2924124740968015E-2</v>
      </c>
    </row>
    <row r="5" spans="1:22" x14ac:dyDescent="0.25">
      <c r="A5" s="1" t="s">
        <v>61</v>
      </c>
      <c r="B5" s="1">
        <v>14508606</v>
      </c>
      <c r="C5" s="1">
        <v>37081248</v>
      </c>
      <c r="D5" s="1">
        <v>1324604</v>
      </c>
      <c r="E5" s="1">
        <f>(D5/(B5+C5+D5))</f>
        <v>2.5032931453252343E-2</v>
      </c>
      <c r="F5" s="1"/>
      <c r="G5" s="1">
        <f t="shared" si="0"/>
        <v>4.8748353427337384E-4</v>
      </c>
      <c r="H5" s="1">
        <f t="shared" si="1"/>
        <v>9.9987483534273378E-2</v>
      </c>
      <c r="I5" s="1"/>
      <c r="J5" s="1">
        <v>5.0000000000000001E-4</v>
      </c>
      <c r="K5" s="1">
        <v>0.1</v>
      </c>
      <c r="L5" s="1"/>
      <c r="M5" s="1">
        <f t="shared" si="2"/>
        <v>2.5476756895211901E-2</v>
      </c>
      <c r="N5" s="1">
        <f t="shared" si="3"/>
        <v>9.9500000000000005E-2</v>
      </c>
      <c r="O5" s="8">
        <v>300</v>
      </c>
      <c r="P5" s="8">
        <f t="shared" si="4"/>
        <v>0.25604780799207938</v>
      </c>
      <c r="Q5" s="1"/>
      <c r="R5" s="24"/>
      <c r="S5" s="24"/>
      <c r="U5">
        <v>0.96791051268345896</v>
      </c>
      <c r="V5">
        <v>5.5666530550234586E-2</v>
      </c>
    </row>
    <row r="6" spans="1:22" x14ac:dyDescent="0.25">
      <c r="A6" s="1" t="s">
        <v>42</v>
      </c>
      <c r="B6" s="1">
        <v>14407192</v>
      </c>
      <c r="C6" s="1">
        <v>35620940</v>
      </c>
      <c r="D6" s="1">
        <v>1771984</v>
      </c>
      <c r="E6" s="1">
        <f>(D6/(B6+C6+D6))</f>
        <v>3.4208108723154211E-2</v>
      </c>
      <c r="F6" s="1"/>
      <c r="G6" s="1">
        <f t="shared" si="0"/>
        <v>4.8289594563842293E-4</v>
      </c>
      <c r="H6" s="1">
        <f t="shared" si="1"/>
        <v>9.9982895945638431E-2</v>
      </c>
      <c r="I6" s="1"/>
      <c r="J6" s="1">
        <v>5.0000000000000001E-4</v>
      </c>
      <c r="K6" s="1">
        <v>0.1</v>
      </c>
      <c r="L6" s="1"/>
      <c r="M6" s="1">
        <f t="shared" si="2"/>
        <v>3.4977956612280175E-2</v>
      </c>
      <c r="N6" s="1">
        <f t="shared" si="3"/>
        <v>9.9500000000000005E-2</v>
      </c>
      <c r="O6" s="8">
        <v>600</v>
      </c>
      <c r="P6" s="8">
        <f t="shared" si="4"/>
        <v>0.35153725238472538</v>
      </c>
      <c r="Q6" s="1"/>
      <c r="R6" s="24"/>
      <c r="S6" s="24"/>
    </row>
    <row r="7" spans="1:22" x14ac:dyDescent="0.25">
      <c r="A7" s="1" t="s">
        <v>43</v>
      </c>
      <c r="B7" s="1">
        <v>22549368</v>
      </c>
      <c r="C7" s="1">
        <v>53241072</v>
      </c>
      <c r="D7" s="1">
        <v>4231984</v>
      </c>
      <c r="E7" s="1">
        <f>(D7/(B7+C7+D7))</f>
        <v>5.2884976341131582E-2</v>
      </c>
      <c r="F7" s="1"/>
      <c r="G7" s="1">
        <f t="shared" si="0"/>
        <v>4.7355751182943424E-4</v>
      </c>
      <c r="H7" s="1">
        <f t="shared" si="1"/>
        <v>9.9973557511829444E-2</v>
      </c>
      <c r="I7" s="1"/>
      <c r="J7" s="1">
        <v>5.0000000000000001E-4</v>
      </c>
      <c r="K7" s="1">
        <v>0.1</v>
      </c>
      <c r="L7" s="1"/>
      <c r="M7" s="1">
        <f t="shared" si="2"/>
        <v>5.4599191922979275E-2</v>
      </c>
      <c r="N7" s="1">
        <f t="shared" si="3"/>
        <v>9.9500000000000005E-2</v>
      </c>
      <c r="O7" s="8">
        <v>1200</v>
      </c>
      <c r="P7" s="8">
        <f t="shared" si="4"/>
        <v>0.54873559721587206</v>
      </c>
      <c r="Q7" s="1"/>
      <c r="R7" s="24"/>
      <c r="S7" s="24"/>
    </row>
    <row r="8" spans="1:22" x14ac:dyDescent="0.25">
      <c r="A8" s="1" t="s">
        <v>44</v>
      </c>
      <c r="B8" s="1">
        <v>33145416</v>
      </c>
      <c r="C8" s="1">
        <v>72730344</v>
      </c>
      <c r="D8" s="1">
        <v>8453455</v>
      </c>
      <c r="E8" s="1">
        <f>(D8/(B8+C8+D8))</f>
        <v>7.3939587532373063E-2</v>
      </c>
      <c r="F8" s="1"/>
      <c r="G8" s="1">
        <f t="shared" si="0"/>
        <v>4.6303020623381346E-4</v>
      </c>
      <c r="H8" s="1">
        <f t="shared" si="1"/>
        <v>9.9963030206233816E-2</v>
      </c>
      <c r="I8" s="1"/>
      <c r="J8" s="1">
        <v>5.0000000000000001E-4</v>
      </c>
      <c r="K8" s="1">
        <v>0.1</v>
      </c>
      <c r="L8" s="1"/>
      <c r="M8" s="1">
        <f t="shared" si="2"/>
        <v>7.7185572510984735E-2</v>
      </c>
      <c r="N8" s="1">
        <f t="shared" si="3"/>
        <v>9.9500000000000005E-2</v>
      </c>
      <c r="O8" s="7">
        <v>1800</v>
      </c>
      <c r="P8" s="8">
        <f t="shared" si="4"/>
        <v>0.77573439709532388</v>
      </c>
      <c r="Q8" s="1"/>
      <c r="R8" s="24"/>
      <c r="S8" s="24"/>
    </row>
    <row r="27" spans="1:22" x14ac:dyDescent="0.25">
      <c r="A27" t="s">
        <v>123</v>
      </c>
    </row>
    <row r="28" spans="1:22" x14ac:dyDescent="0.25">
      <c r="A28" s="1" t="s">
        <v>5</v>
      </c>
      <c r="B28" s="1">
        <v>0</v>
      </c>
      <c r="C28" s="1">
        <v>0</v>
      </c>
      <c r="D28" s="1">
        <v>0</v>
      </c>
      <c r="E28" s="1">
        <v>0</v>
      </c>
      <c r="F28" s="1"/>
      <c r="G28" s="1">
        <f t="shared" ref="G28:G33" si="5">0.0005*(1-E28)</f>
        <v>5.0000000000000001E-4</v>
      </c>
      <c r="H28" s="1">
        <f t="shared" ref="H28:H33" si="6">0.1-(0.0005-G28)</f>
        <v>0.1</v>
      </c>
      <c r="I28" s="1"/>
      <c r="J28" s="1">
        <v>5.0000000000000001E-4</v>
      </c>
      <c r="K28" s="1">
        <v>0.1</v>
      </c>
      <c r="L28" s="1"/>
      <c r="M28" s="1">
        <f t="shared" ref="M28:M33" si="7">LN((J28*K28)/(G28*H28))</f>
        <v>0</v>
      </c>
      <c r="N28" s="1">
        <f t="shared" ref="N28:N33" si="8">(K28-J28)</f>
        <v>9.9500000000000005E-2</v>
      </c>
      <c r="O28" s="5">
        <v>0</v>
      </c>
      <c r="P28" s="5">
        <f t="shared" ref="P28:P33" si="9">M28/N28</f>
        <v>0</v>
      </c>
      <c r="Q28" s="1"/>
      <c r="R28" s="24">
        <v>2.3999999999999998E-3</v>
      </c>
      <c r="S28" s="24">
        <v>0.99</v>
      </c>
      <c r="U28">
        <f t="array" ref="U28:V30">LINEST(P28:P33,O28:O33,TRUE,TRUE)</f>
        <v>2.4086901884021431E-3</v>
      </c>
      <c r="V28">
        <v>8.888811627728499E-2</v>
      </c>
    </row>
    <row r="29" spans="1:22" x14ac:dyDescent="0.25">
      <c r="A29" s="1" t="s">
        <v>50</v>
      </c>
      <c r="B29" s="1">
        <v>15978787</v>
      </c>
      <c r="C29" s="1">
        <v>42485976</v>
      </c>
      <c r="D29" s="1">
        <v>2248757</v>
      </c>
      <c r="E29" s="1">
        <f>(D29/(B29+C29+D29))</f>
        <v>3.7038817713089277E-2</v>
      </c>
      <c r="F29" s="1"/>
      <c r="G29" s="1">
        <f t="shared" si="5"/>
        <v>4.8148059114345537E-4</v>
      </c>
      <c r="H29" s="1">
        <f t="shared" si="6"/>
        <v>9.9981480591143465E-2</v>
      </c>
      <c r="I29" s="1"/>
      <c r="J29" s="1">
        <v>5.0000000000000001E-4</v>
      </c>
      <c r="K29" s="1">
        <v>0.1</v>
      </c>
      <c r="L29" s="1"/>
      <c r="M29" s="1">
        <f t="shared" si="7"/>
        <v>3.7927388387257517E-2</v>
      </c>
      <c r="N29" s="1">
        <f t="shared" si="8"/>
        <v>9.9500000000000005E-2</v>
      </c>
      <c r="O29" s="5">
        <v>120</v>
      </c>
      <c r="P29" s="5">
        <f t="shared" si="9"/>
        <v>0.38117978278650771</v>
      </c>
      <c r="Q29" s="1"/>
      <c r="R29" s="24"/>
      <c r="S29" s="24"/>
      <c r="U29">
        <v>8.1777463667040933E-5</v>
      </c>
      <c r="V29">
        <v>7.5722575402678266E-2</v>
      </c>
    </row>
    <row r="30" spans="1:22" x14ac:dyDescent="0.25">
      <c r="A30" s="1" t="s">
        <v>51</v>
      </c>
      <c r="B30" s="1">
        <v>20543736</v>
      </c>
      <c r="C30" s="1">
        <v>51475232</v>
      </c>
      <c r="D30" s="1">
        <v>6474773</v>
      </c>
      <c r="E30" s="1">
        <f>(D30/(B30+C30+D30))</f>
        <v>8.2487761667519449E-2</v>
      </c>
      <c r="F30" s="1"/>
      <c r="G30" s="1">
        <f t="shared" si="5"/>
        <v>4.5875611916624029E-4</v>
      </c>
      <c r="H30" s="1">
        <f t="shared" si="6"/>
        <v>9.9958756119166242E-2</v>
      </c>
      <c r="I30" s="1"/>
      <c r="J30" s="1">
        <v>5.0000000000000001E-4</v>
      </c>
      <c r="K30" s="1">
        <v>0.1</v>
      </c>
      <c r="L30" s="1"/>
      <c r="M30" s="1">
        <f t="shared" si="7"/>
        <v>8.6501884244993443E-2</v>
      </c>
      <c r="N30" s="1">
        <f t="shared" si="8"/>
        <v>9.9500000000000005E-2</v>
      </c>
      <c r="O30" s="5">
        <v>300</v>
      </c>
      <c r="P30" s="5">
        <f t="shared" si="9"/>
        <v>0.8693656708039541</v>
      </c>
      <c r="Q30" s="1"/>
      <c r="R30" s="24"/>
      <c r="S30" s="24"/>
      <c r="U30">
        <v>0.99541047663628091</v>
      </c>
      <c r="V30">
        <v>0.12802809763840359</v>
      </c>
    </row>
    <row r="31" spans="1:22" x14ac:dyDescent="0.25">
      <c r="A31" s="1" t="s">
        <v>52</v>
      </c>
      <c r="B31" s="1">
        <v>10494743</v>
      </c>
      <c r="C31" s="1">
        <v>24953138</v>
      </c>
      <c r="D31" s="1">
        <v>6407413</v>
      </c>
      <c r="E31" s="1">
        <f>(D31/(B31+C31+D31))</f>
        <v>0.15308488813864263</v>
      </c>
      <c r="F31" s="1"/>
      <c r="G31" s="1">
        <f t="shared" si="5"/>
        <v>4.2345755593067868E-4</v>
      </c>
      <c r="H31" s="1">
        <f t="shared" si="6"/>
        <v>9.9923457555930684E-2</v>
      </c>
      <c r="I31" s="1"/>
      <c r="J31" s="1">
        <v>5.0000000000000001E-4</v>
      </c>
      <c r="K31" s="1">
        <v>0.1</v>
      </c>
      <c r="L31" s="1"/>
      <c r="M31" s="1">
        <f t="shared" si="7"/>
        <v>0.16692052900374751</v>
      </c>
      <c r="N31" s="1">
        <f t="shared" si="8"/>
        <v>9.9500000000000005E-2</v>
      </c>
      <c r="O31" s="5">
        <v>600</v>
      </c>
      <c r="P31" s="5">
        <f t="shared" si="9"/>
        <v>1.6775932563190703</v>
      </c>
      <c r="Q31" s="1"/>
      <c r="R31" s="24"/>
      <c r="S31" s="24"/>
    </row>
    <row r="32" spans="1:22" x14ac:dyDescent="0.25">
      <c r="A32" s="1" t="s">
        <v>53</v>
      </c>
      <c r="B32" s="1">
        <v>16750992</v>
      </c>
      <c r="C32" s="1">
        <v>34603708</v>
      </c>
      <c r="D32" s="1">
        <v>16452102</v>
      </c>
      <c r="E32" s="1">
        <f>(D32/(B32+C32+D32))</f>
        <v>0.24263202974828396</v>
      </c>
      <c r="F32" s="1"/>
      <c r="G32" s="1">
        <f t="shared" si="5"/>
        <v>3.78683985125858E-4</v>
      </c>
      <c r="H32" s="1">
        <f t="shared" si="6"/>
        <v>9.9878683985125866E-2</v>
      </c>
      <c r="I32" s="1"/>
      <c r="J32" s="1">
        <v>5.0000000000000001E-4</v>
      </c>
      <c r="K32" s="1">
        <v>0.1</v>
      </c>
      <c r="L32" s="1"/>
      <c r="M32" s="1">
        <f t="shared" si="7"/>
        <v>0.27911995011066798</v>
      </c>
      <c r="N32" s="1">
        <f t="shared" si="8"/>
        <v>9.9500000000000005E-2</v>
      </c>
      <c r="O32" s="5">
        <v>1200</v>
      </c>
      <c r="P32" s="5">
        <f t="shared" si="9"/>
        <v>2.8052256292529445</v>
      </c>
      <c r="Q32" s="1"/>
      <c r="R32" s="24"/>
      <c r="S32" s="24"/>
    </row>
    <row r="33" spans="1:19" x14ac:dyDescent="0.25">
      <c r="A33" s="1" t="s">
        <v>54</v>
      </c>
      <c r="B33" s="1">
        <v>23598252</v>
      </c>
      <c r="C33" s="1">
        <v>44661552</v>
      </c>
      <c r="D33" s="1">
        <v>38179448</v>
      </c>
      <c r="E33" s="1">
        <f>(D33/(B33+C33+D33))</f>
        <v>0.35869707164045084</v>
      </c>
      <c r="F33" s="1"/>
      <c r="G33" s="1">
        <f t="shared" si="5"/>
        <v>3.2065146417977456E-4</v>
      </c>
      <c r="H33" s="1">
        <f t="shared" si="6"/>
        <v>9.9820651464179774E-2</v>
      </c>
      <c r="I33" s="1"/>
      <c r="J33" s="1">
        <v>5.0000000000000001E-4</v>
      </c>
      <c r="K33" s="1">
        <v>0.1</v>
      </c>
      <c r="L33" s="1"/>
      <c r="M33" s="1">
        <f t="shared" si="7"/>
        <v>0.44604844212984585</v>
      </c>
      <c r="N33" s="1">
        <f t="shared" si="8"/>
        <v>9.9500000000000005E-2</v>
      </c>
      <c r="O33">
        <v>1800</v>
      </c>
      <c r="P33" s="5">
        <f t="shared" si="9"/>
        <v>4.4828989158778478</v>
      </c>
      <c r="Q33" s="1"/>
      <c r="R33" s="24"/>
      <c r="S33" s="24"/>
    </row>
    <row r="53" spans="1:22" x14ac:dyDescent="0.25">
      <c r="A53" t="s">
        <v>124</v>
      </c>
    </row>
    <row r="54" spans="1:22" x14ac:dyDescent="0.25">
      <c r="A54" s="1" t="s">
        <v>5</v>
      </c>
      <c r="B54" s="1">
        <v>0</v>
      </c>
      <c r="C54" s="1">
        <v>0</v>
      </c>
      <c r="D54" s="1">
        <v>0</v>
      </c>
      <c r="E54" s="1">
        <v>0</v>
      </c>
      <c r="F54" s="1"/>
      <c r="G54" s="1">
        <f t="shared" ref="G54:G59" si="10">0.0005*(1-E54)</f>
        <v>5.0000000000000001E-4</v>
      </c>
      <c r="H54" s="1">
        <f t="shared" ref="H54:H59" si="11">0.1-(0.0005-G54)</f>
        <v>0.1</v>
      </c>
      <c r="I54" s="1"/>
      <c r="J54" s="1">
        <v>5.0000000000000001E-4</v>
      </c>
      <c r="K54" s="1">
        <v>0.1</v>
      </c>
      <c r="L54" s="1"/>
      <c r="M54" s="1">
        <f t="shared" ref="M54:M59" si="12">LN((J54*K54)/(G54*H54))</f>
        <v>0</v>
      </c>
      <c r="N54" s="1">
        <f t="shared" ref="N54:N59" si="13">(K54-J54)</f>
        <v>9.9500000000000005E-2</v>
      </c>
      <c r="O54" s="2">
        <v>0</v>
      </c>
      <c r="P54" s="2">
        <f t="shared" ref="P54:P59" si="14">M54/N54</f>
        <v>0</v>
      </c>
      <c r="R54" s="24">
        <v>5.1999999999999998E-3</v>
      </c>
      <c r="S54" s="25">
        <v>0.99</v>
      </c>
      <c r="U54">
        <f t="array" ref="U54:V56">LINEST(P54:P59,O54:O59,TRUE,TRUE)</f>
        <v>5.1629277470483254E-3</v>
      </c>
      <c r="V54">
        <v>0.16331331078032774</v>
      </c>
    </row>
    <row r="55" spans="1:22" x14ac:dyDescent="0.25">
      <c r="A55" s="1" t="s">
        <v>62</v>
      </c>
      <c r="B55" s="1">
        <v>23182656</v>
      </c>
      <c r="C55" s="1">
        <v>57719264</v>
      </c>
      <c r="D55" s="1">
        <v>7291172</v>
      </c>
      <c r="E55" s="1">
        <f>(D55/(B55+C55+D55))</f>
        <v>8.2672824306919634E-2</v>
      </c>
      <c r="F55" s="1"/>
      <c r="G55" s="1">
        <f t="shared" si="10"/>
        <v>4.5866358784654016E-4</v>
      </c>
      <c r="H55" s="1">
        <f t="shared" si="11"/>
        <v>9.9958663587846552E-2</v>
      </c>
      <c r="I55" s="1"/>
      <c r="J55" s="1">
        <v>5.0000000000000001E-4</v>
      </c>
      <c r="K55" s="1">
        <v>0.1</v>
      </c>
      <c r="L55" s="1"/>
      <c r="M55" s="1">
        <f t="shared" si="12"/>
        <v>8.6704530743456368E-2</v>
      </c>
      <c r="N55" s="1">
        <f t="shared" si="13"/>
        <v>9.9500000000000005E-2</v>
      </c>
      <c r="O55" s="2">
        <v>120</v>
      </c>
      <c r="P55" s="2">
        <f t="shared" si="14"/>
        <v>0.87140231902971221</v>
      </c>
      <c r="R55" s="24"/>
      <c r="S55" s="25"/>
      <c r="U55">
        <v>8.70310627269023E-5</v>
      </c>
      <c r="V55">
        <v>8.0587192536874436E-2</v>
      </c>
    </row>
    <row r="56" spans="1:22" x14ac:dyDescent="0.25">
      <c r="A56" s="1" t="s">
        <v>63</v>
      </c>
      <c r="B56" s="1">
        <v>18734204</v>
      </c>
      <c r="C56" s="1">
        <v>44335512</v>
      </c>
      <c r="D56" s="1">
        <v>12963712</v>
      </c>
      <c r="E56" s="1">
        <f>(D56/(B56+C56+D56))</f>
        <v>0.17050016474332841</v>
      </c>
      <c r="F56" s="1"/>
      <c r="G56" s="1">
        <f t="shared" si="10"/>
        <v>4.1474991762833579E-4</v>
      </c>
      <c r="H56" s="1">
        <f t="shared" si="11"/>
        <v>9.9914749917628345E-2</v>
      </c>
      <c r="I56" s="1"/>
      <c r="J56" s="1">
        <v>5.0000000000000001E-4</v>
      </c>
      <c r="K56" s="1">
        <v>0.1</v>
      </c>
      <c r="L56" s="1"/>
      <c r="M56" s="1">
        <f t="shared" si="12"/>
        <v>0.18778523236643371</v>
      </c>
      <c r="N56" s="1">
        <f t="shared" si="13"/>
        <v>9.9500000000000005E-2</v>
      </c>
      <c r="O56" s="2">
        <v>300</v>
      </c>
      <c r="P56" s="2">
        <f t="shared" si="14"/>
        <v>1.8872887675018464</v>
      </c>
      <c r="R56" s="24"/>
      <c r="S56" s="25"/>
      <c r="U56">
        <v>0.9988646673664433</v>
      </c>
      <c r="V56">
        <v>0.13625295890491948</v>
      </c>
    </row>
    <row r="57" spans="1:22" x14ac:dyDescent="0.25">
      <c r="A57" s="1" t="s">
        <v>64</v>
      </c>
      <c r="B57" s="1">
        <v>17893714</v>
      </c>
      <c r="C57" s="1">
        <v>35828716</v>
      </c>
      <c r="D57" s="1">
        <v>19792474</v>
      </c>
      <c r="E57" s="1">
        <f>(D57/(B57+C57+D57))</f>
        <v>0.26923076713804861</v>
      </c>
      <c r="F57" s="1"/>
      <c r="G57" s="1">
        <f t="shared" si="10"/>
        <v>3.6538461643097572E-4</v>
      </c>
      <c r="H57" s="1">
        <f t="shared" si="11"/>
        <v>9.9865384616430977E-2</v>
      </c>
      <c r="I57" s="1"/>
      <c r="J57" s="1">
        <v>5.0000000000000001E-4</v>
      </c>
      <c r="K57" s="1">
        <v>0.1</v>
      </c>
      <c r="L57" s="1"/>
      <c r="M57" s="1">
        <f t="shared" si="12"/>
        <v>0.31500461670604057</v>
      </c>
      <c r="N57" s="1">
        <f t="shared" si="13"/>
        <v>9.9500000000000005E-2</v>
      </c>
      <c r="O57" s="2">
        <v>600</v>
      </c>
      <c r="P57" s="2">
        <f t="shared" si="14"/>
        <v>3.1658755447843272</v>
      </c>
      <c r="R57" s="24"/>
      <c r="S57" s="25"/>
    </row>
    <row r="58" spans="1:22" x14ac:dyDescent="0.25">
      <c r="A58" s="1" t="s">
        <v>65</v>
      </c>
      <c r="B58" s="1">
        <v>15219738</v>
      </c>
      <c r="C58" s="1">
        <v>24131550</v>
      </c>
      <c r="D58" s="1">
        <v>34522888</v>
      </c>
      <c r="E58" s="1">
        <f>(D58/(B58+C58+D58))</f>
        <v>0.46732010926253853</v>
      </c>
      <c r="F58" s="1"/>
      <c r="G58" s="1">
        <f t="shared" si="10"/>
        <v>2.6633994536873077E-4</v>
      </c>
      <c r="H58" s="1">
        <f t="shared" si="11"/>
        <v>9.9766339945368737E-2</v>
      </c>
      <c r="I58" s="1"/>
      <c r="J58" s="1">
        <v>5.0000000000000001E-4</v>
      </c>
      <c r="K58" s="1">
        <v>0.1</v>
      </c>
      <c r="L58" s="1"/>
      <c r="M58" s="1">
        <f t="shared" si="12"/>
        <v>0.63217395012395994</v>
      </c>
      <c r="N58" s="1">
        <f t="shared" si="13"/>
        <v>9.9500000000000005E-2</v>
      </c>
      <c r="O58" s="2">
        <v>1200</v>
      </c>
      <c r="P58" s="2">
        <f t="shared" si="14"/>
        <v>6.3535070364217079</v>
      </c>
      <c r="R58" s="24"/>
      <c r="S58" s="25"/>
    </row>
    <row r="59" spans="1:22" x14ac:dyDescent="0.25">
      <c r="A59" s="1" t="s">
        <v>66</v>
      </c>
      <c r="B59" s="1">
        <v>12252022</v>
      </c>
      <c r="C59" s="1">
        <v>14778417</v>
      </c>
      <c r="D59" s="1">
        <v>42021944</v>
      </c>
      <c r="E59" s="1">
        <f>(D59/(B59+C59+D59))</f>
        <v>0.6085516845957365</v>
      </c>
      <c r="F59" s="1"/>
      <c r="G59" s="1">
        <f t="shared" si="10"/>
        <v>1.9572415770213175E-4</v>
      </c>
      <c r="H59" s="1">
        <f t="shared" si="11"/>
        <v>9.9695724157702142E-2</v>
      </c>
      <c r="I59" s="1"/>
      <c r="J59" s="1">
        <v>5.0000000000000001E-4</v>
      </c>
      <c r="K59" s="1">
        <v>0.1</v>
      </c>
      <c r="L59" s="1"/>
      <c r="M59" s="1">
        <f t="shared" si="12"/>
        <v>0.94094918613782497</v>
      </c>
      <c r="N59" s="1">
        <f t="shared" si="13"/>
        <v>9.9500000000000005E-2</v>
      </c>
      <c r="O59" s="1">
        <v>1800</v>
      </c>
      <c r="P59" s="2">
        <f t="shared" si="14"/>
        <v>9.4567757400786423</v>
      </c>
      <c r="R59" s="24"/>
      <c r="S59" s="25"/>
    </row>
  </sheetData>
  <mergeCells count="6">
    <mergeCell ref="R3:R8"/>
    <mergeCell ref="S3:S8"/>
    <mergeCell ref="R28:R33"/>
    <mergeCell ref="S28:S33"/>
    <mergeCell ref="R54:R59"/>
    <mergeCell ref="S54:S5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0"/>
  <sheetViews>
    <sheetView topLeftCell="D7" zoomScale="70" zoomScaleNormal="70" workbookViewId="0">
      <selection activeCell="U35" sqref="U35"/>
    </sheetView>
  </sheetViews>
  <sheetFormatPr defaultRowHeight="15" x14ac:dyDescent="0.25"/>
  <cols>
    <col min="1" max="1" width="10.5703125" bestFit="1" customWidth="1"/>
    <col min="2" max="2" width="16.42578125" bestFit="1" customWidth="1"/>
    <col min="3" max="3" width="15.42578125" bestFit="1" customWidth="1"/>
    <col min="4" max="4" width="12.7109375" bestFit="1" customWidth="1"/>
    <col min="7" max="7" width="11.140625" bestFit="1" customWidth="1"/>
    <col min="8" max="8" width="9.85546875" bestFit="1" customWidth="1"/>
    <col min="10" max="10" width="13.42578125" bestFit="1" customWidth="1"/>
    <col min="11" max="11" width="12" bestFit="1" customWidth="1"/>
    <col min="13" max="13" width="10.5703125" bestFit="1" customWidth="1"/>
    <col min="14" max="14" width="12.42578125" bestFit="1" customWidth="1"/>
    <col min="15" max="15" width="6.85546875" bestFit="1" customWidth="1"/>
    <col min="16" max="16" width="10.5703125" bestFit="1" customWidth="1"/>
    <col min="18" max="18" width="12" bestFit="1" customWidth="1"/>
    <col min="21" max="21" width="12" bestFit="1" customWidth="1"/>
    <col min="22" max="22" width="9.28515625" bestFit="1" customWidth="1"/>
  </cols>
  <sheetData>
    <row r="1" spans="1:22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0</v>
      </c>
      <c r="F1" s="1"/>
      <c r="G1" s="1" t="s">
        <v>18</v>
      </c>
      <c r="H1" s="1" t="s">
        <v>19</v>
      </c>
      <c r="I1" s="1"/>
      <c r="J1" s="1" t="s">
        <v>8</v>
      </c>
      <c r="K1" s="1" t="s">
        <v>7</v>
      </c>
      <c r="L1" s="1"/>
      <c r="M1" s="1" t="s">
        <v>6</v>
      </c>
      <c r="N1" s="1" t="s">
        <v>9</v>
      </c>
      <c r="O1" s="1" t="s">
        <v>20</v>
      </c>
      <c r="P1" s="1" t="s">
        <v>36</v>
      </c>
      <c r="Q1" s="1"/>
      <c r="R1" s="9" t="s">
        <v>67</v>
      </c>
      <c r="S1" s="9" t="s">
        <v>68</v>
      </c>
      <c r="U1" t="s">
        <v>109</v>
      </c>
    </row>
    <row r="2" spans="1:22" x14ac:dyDescent="0.25">
      <c r="A2" t="s">
        <v>115</v>
      </c>
    </row>
    <row r="3" spans="1:22" x14ac:dyDescent="0.25">
      <c r="A3" s="1" t="s">
        <v>5</v>
      </c>
      <c r="B3" s="1">
        <v>0</v>
      </c>
      <c r="C3" s="1">
        <v>0</v>
      </c>
      <c r="D3" s="1">
        <v>0</v>
      </c>
      <c r="E3" s="1">
        <v>0</v>
      </c>
      <c r="F3" s="1"/>
      <c r="G3" s="1">
        <f t="shared" ref="G3:G8" si="0">0.0005*(1-E3)</f>
        <v>5.0000000000000001E-4</v>
      </c>
      <c r="H3" s="1">
        <f t="shared" ref="H3:H8" si="1">0.1-(0.0005-G3)</f>
        <v>0.1</v>
      </c>
      <c r="I3" s="1"/>
      <c r="J3" s="1">
        <v>5.0000000000000001E-4</v>
      </c>
      <c r="K3" s="1">
        <v>0.1</v>
      </c>
      <c r="L3" s="1"/>
      <c r="M3" s="1">
        <f t="shared" ref="M3:M8" si="2">LN((J3*K3)/(G3*H3))</f>
        <v>0</v>
      </c>
      <c r="N3" s="1">
        <f t="shared" ref="N3:N8" si="3">(K3-J3)</f>
        <v>9.9500000000000005E-2</v>
      </c>
      <c r="O3" s="2">
        <v>0</v>
      </c>
      <c r="P3" s="2">
        <f t="shared" ref="P3:P8" si="4">M3/N3</f>
        <v>0</v>
      </c>
      <c r="Q3" s="1"/>
      <c r="R3" s="24">
        <v>2.2000000000000001E-3</v>
      </c>
      <c r="S3" s="24">
        <v>0.98</v>
      </c>
      <c r="U3">
        <f t="array" ref="U3:V5">LINEST(P3:P8,O3:O8,TRUE,TRUE)</f>
        <v>2.2354253979349026E-3</v>
      </c>
      <c r="V3">
        <v>0.2051125997982699</v>
      </c>
    </row>
    <row r="4" spans="1:22" x14ac:dyDescent="0.25">
      <c r="A4" s="1" t="s">
        <v>71</v>
      </c>
      <c r="B4" s="1">
        <v>3566537</v>
      </c>
      <c r="C4" s="1">
        <v>37588188</v>
      </c>
      <c r="D4" s="1">
        <v>1755987</v>
      </c>
      <c r="E4" s="1">
        <f>(D4/(B4+C4+D4))</f>
        <v>4.0921879832709368E-2</v>
      </c>
      <c r="F4" s="1"/>
      <c r="G4" s="1">
        <f t="shared" si="0"/>
        <v>4.7953906008364533E-4</v>
      </c>
      <c r="H4" s="1">
        <f t="shared" si="1"/>
        <v>9.9979539060083653E-2</v>
      </c>
      <c r="I4" s="1"/>
      <c r="J4" s="1">
        <v>5.0000000000000001E-4</v>
      </c>
      <c r="K4" s="1">
        <v>0.1</v>
      </c>
      <c r="L4" s="1"/>
      <c r="M4" s="1">
        <f t="shared" si="2"/>
        <v>4.1987377722451931E-2</v>
      </c>
      <c r="N4" s="1">
        <f t="shared" si="3"/>
        <v>9.9500000000000005E-2</v>
      </c>
      <c r="O4" s="2">
        <v>120</v>
      </c>
      <c r="P4" s="2">
        <f t="shared" si="4"/>
        <v>0.42198369570303446</v>
      </c>
      <c r="Q4" s="1"/>
      <c r="R4" s="24"/>
      <c r="S4" s="24"/>
      <c r="U4">
        <v>1.5261817444174369E-4</v>
      </c>
      <c r="V4">
        <v>0.14131816644543055</v>
      </c>
    </row>
    <row r="5" spans="1:22" x14ac:dyDescent="0.25">
      <c r="A5" s="1" t="s">
        <v>72</v>
      </c>
      <c r="B5" s="1">
        <v>2397429</v>
      </c>
      <c r="C5" s="1">
        <v>23119070</v>
      </c>
      <c r="D5" s="1">
        <v>2574014</v>
      </c>
      <c r="E5" s="1">
        <f>(D5/(B5+C5+D5))</f>
        <v>9.1632858396000105E-2</v>
      </c>
      <c r="F5" s="1"/>
      <c r="G5" s="1">
        <f t="shared" si="0"/>
        <v>4.5418357080199994E-4</v>
      </c>
      <c r="H5" s="1">
        <f t="shared" si="1"/>
        <v>9.9954183570802005E-2</v>
      </c>
      <c r="I5" s="1"/>
      <c r="J5" s="1">
        <v>5.0000000000000001E-4</v>
      </c>
      <c r="K5" s="1">
        <v>0.1</v>
      </c>
      <c r="L5" s="1"/>
      <c r="M5" s="1">
        <f t="shared" si="2"/>
        <v>9.6564910412367005E-2</v>
      </c>
      <c r="N5" s="1">
        <f t="shared" si="3"/>
        <v>9.9500000000000005E-2</v>
      </c>
      <c r="O5" s="2">
        <v>300</v>
      </c>
      <c r="P5" s="2">
        <f t="shared" si="4"/>
        <v>0.97050161218459297</v>
      </c>
      <c r="Q5" s="1"/>
      <c r="R5" s="24"/>
      <c r="S5" s="24"/>
      <c r="U5">
        <v>0.9816966970472869</v>
      </c>
      <c r="V5">
        <v>0.23893397597139604</v>
      </c>
    </row>
    <row r="6" spans="1:22" x14ac:dyDescent="0.25">
      <c r="A6" s="1" t="s">
        <v>73</v>
      </c>
      <c r="B6" s="1">
        <v>3706402</v>
      </c>
      <c r="C6" s="1">
        <v>29277072</v>
      </c>
      <c r="D6" s="1">
        <v>5858917</v>
      </c>
      <c r="E6" s="1">
        <f>(D6/(B6+C6+D6))</f>
        <v>0.15083821693674831</v>
      </c>
      <c r="F6" s="1"/>
      <c r="G6" s="1">
        <f t="shared" si="0"/>
        <v>4.2458089153162584E-4</v>
      </c>
      <c r="H6" s="1">
        <f t="shared" si="1"/>
        <v>9.9924580891531625E-2</v>
      </c>
      <c r="I6" s="1"/>
      <c r="J6" s="1">
        <v>5.0000000000000001E-4</v>
      </c>
      <c r="K6" s="1">
        <v>0.1</v>
      </c>
      <c r="L6" s="1"/>
      <c r="M6" s="1">
        <f t="shared" si="2"/>
        <v>0.16426002925383146</v>
      </c>
      <c r="N6" s="1">
        <f t="shared" si="3"/>
        <v>9.9500000000000005E-2</v>
      </c>
      <c r="O6" s="2">
        <v>600</v>
      </c>
      <c r="P6" s="2">
        <f t="shared" si="4"/>
        <v>1.6508545653651403</v>
      </c>
      <c r="Q6" s="1"/>
      <c r="R6" s="24"/>
      <c r="S6" s="24"/>
    </row>
    <row r="7" spans="1:22" x14ac:dyDescent="0.25">
      <c r="A7" s="1" t="s">
        <v>74</v>
      </c>
      <c r="B7" s="1">
        <v>4268188</v>
      </c>
      <c r="C7" s="1">
        <v>27976694</v>
      </c>
      <c r="D7" s="1">
        <v>12033381</v>
      </c>
      <c r="E7" s="1">
        <f>(D7/(B7+C7+D7))</f>
        <v>0.27176723260350116</v>
      </c>
      <c r="F7" s="1"/>
      <c r="G7" s="1">
        <f t="shared" si="0"/>
        <v>3.6411638369824938E-4</v>
      </c>
      <c r="H7" s="1">
        <f t="shared" si="1"/>
        <v>9.9864116383698256E-2</v>
      </c>
      <c r="I7" s="1"/>
      <c r="J7" s="1">
        <v>5.0000000000000001E-4</v>
      </c>
      <c r="K7" s="1">
        <v>0.1</v>
      </c>
      <c r="L7" s="1"/>
      <c r="M7" s="1">
        <f t="shared" si="2"/>
        <v>0.31849430667324552</v>
      </c>
      <c r="N7" s="1">
        <f t="shared" si="3"/>
        <v>9.9500000000000005E-2</v>
      </c>
      <c r="O7" s="2">
        <v>1200</v>
      </c>
      <c r="P7" s="2">
        <f t="shared" si="4"/>
        <v>3.2009478057612615</v>
      </c>
      <c r="Q7" s="1"/>
      <c r="R7" s="24"/>
      <c r="S7" s="24"/>
    </row>
    <row r="8" spans="1:22" x14ac:dyDescent="0.25">
      <c r="A8" s="1" t="s">
        <v>75</v>
      </c>
      <c r="B8" s="1">
        <v>9676996</v>
      </c>
      <c r="C8" s="1">
        <v>58740496</v>
      </c>
      <c r="D8" s="1">
        <v>33004860</v>
      </c>
      <c r="E8" s="1">
        <f>(D8/(B8+C8+D8))</f>
        <v>0.32541998237232755</v>
      </c>
      <c r="F8" s="1"/>
      <c r="G8" s="1">
        <f t="shared" si="0"/>
        <v>3.3729000881383618E-4</v>
      </c>
      <c r="H8" s="1">
        <f t="shared" si="1"/>
        <v>9.9837290008813848E-2</v>
      </c>
      <c r="I8" s="1"/>
      <c r="J8" s="1">
        <v>5.0000000000000001E-4</v>
      </c>
      <c r="K8" s="1">
        <v>0.1</v>
      </c>
      <c r="L8" s="1"/>
      <c r="M8" s="1">
        <f t="shared" si="2"/>
        <v>0.39529340293765297</v>
      </c>
      <c r="N8" s="1">
        <f t="shared" si="3"/>
        <v>9.9500000000000005E-2</v>
      </c>
      <c r="O8" s="7">
        <v>1800</v>
      </c>
      <c r="P8" s="2">
        <f t="shared" si="4"/>
        <v>3.972798019473899</v>
      </c>
      <c r="Q8" s="1"/>
      <c r="R8" s="24"/>
      <c r="S8" s="24"/>
    </row>
    <row r="27" spans="1:22" x14ac:dyDescent="0.25">
      <c r="A27" t="s">
        <v>116</v>
      </c>
    </row>
    <row r="28" spans="1:22" x14ac:dyDescent="0.25">
      <c r="A28" s="1" t="s">
        <v>5</v>
      </c>
      <c r="B28" s="1">
        <v>0</v>
      </c>
      <c r="C28" s="1">
        <v>0</v>
      </c>
      <c r="D28" s="1">
        <v>0</v>
      </c>
      <c r="E28" s="1">
        <v>0</v>
      </c>
      <c r="F28" s="1"/>
      <c r="G28" s="1">
        <f t="shared" ref="G28:G33" si="5">0.0005*(1-E28)</f>
        <v>5.0000000000000001E-4</v>
      </c>
      <c r="H28" s="1">
        <f t="shared" ref="H28:H33" si="6">0.1-(0.0005-G28)</f>
        <v>0.1</v>
      </c>
      <c r="I28" s="1"/>
      <c r="J28" s="1">
        <v>5.0000000000000001E-4</v>
      </c>
      <c r="K28" s="1">
        <v>0.1</v>
      </c>
      <c r="L28" s="1"/>
      <c r="M28" s="1">
        <f t="shared" ref="M28:M33" si="7">LN((J28*K28)/(G28*H28))</f>
        <v>0</v>
      </c>
      <c r="N28" s="1">
        <f t="shared" ref="N28:N33" si="8">(K28-J28)</f>
        <v>9.9500000000000005E-2</v>
      </c>
      <c r="O28" s="2">
        <v>0</v>
      </c>
      <c r="P28" s="2">
        <f t="shared" ref="P28:P33" si="9">M28/N28</f>
        <v>0</v>
      </c>
      <c r="Q28" s="1"/>
      <c r="R28" s="24">
        <v>1.66E-2</v>
      </c>
      <c r="S28" s="24">
        <v>0.98</v>
      </c>
      <c r="U28">
        <f t="array" ref="U28:V30">LINEST(P28:P32,O28:O32,TRUE,TRUE)</f>
        <v>1.6554812969578156E-2</v>
      </c>
      <c r="V28">
        <v>1.3360310136761049</v>
      </c>
    </row>
    <row r="29" spans="1:22" x14ac:dyDescent="0.25">
      <c r="A29" s="1" t="s">
        <v>76</v>
      </c>
      <c r="B29" s="1">
        <v>3593476</v>
      </c>
      <c r="C29" s="1">
        <v>35064452</v>
      </c>
      <c r="D29" s="1">
        <v>15215106</v>
      </c>
      <c r="E29" s="1">
        <f>(D29/(B29+C29+D29))</f>
        <v>0.28242526678560559</v>
      </c>
      <c r="F29" s="1"/>
      <c r="G29" s="1">
        <f t="shared" si="5"/>
        <v>3.5878736660719724E-4</v>
      </c>
      <c r="H29" s="1">
        <f t="shared" si="6"/>
        <v>9.9858787366607207E-2</v>
      </c>
      <c r="I29" s="1"/>
      <c r="J29" s="1">
        <v>5.0000000000000001E-4</v>
      </c>
      <c r="K29" s="1">
        <v>0.1</v>
      </c>
      <c r="L29" s="1"/>
      <c r="M29" s="1">
        <f t="shared" si="7"/>
        <v>0.33329130330626544</v>
      </c>
      <c r="N29" s="1">
        <f t="shared" si="8"/>
        <v>9.9500000000000005E-2</v>
      </c>
      <c r="O29" s="2">
        <v>120</v>
      </c>
      <c r="P29" s="2">
        <f t="shared" si="9"/>
        <v>3.3496613397614614</v>
      </c>
      <c r="Q29" s="1"/>
      <c r="R29" s="24"/>
      <c r="S29" s="24"/>
      <c r="U29">
        <v>1.2598254578995265E-3</v>
      </c>
      <c r="V29">
        <v>0.77750728036688677</v>
      </c>
    </row>
    <row r="30" spans="1:22" x14ac:dyDescent="0.25">
      <c r="A30" s="1" t="s">
        <v>77</v>
      </c>
      <c r="B30" s="1">
        <v>1589250</v>
      </c>
      <c r="C30" s="1">
        <v>12667196</v>
      </c>
      <c r="D30" s="1">
        <v>15968602</v>
      </c>
      <c r="E30" s="1">
        <f>(D30/(B30+C30+D30))</f>
        <v>0.52832346205041592</v>
      </c>
      <c r="F30" s="1"/>
      <c r="G30" s="1">
        <f t="shared" si="5"/>
        <v>2.3583826897479205E-4</v>
      </c>
      <c r="H30" s="1">
        <f t="shared" si="6"/>
        <v>9.9735838268974794E-2</v>
      </c>
      <c r="I30" s="1"/>
      <c r="J30" s="1">
        <v>5.0000000000000001E-4</v>
      </c>
      <c r="K30" s="1">
        <v>0.1</v>
      </c>
      <c r="L30" s="1"/>
      <c r="M30" s="1">
        <f t="shared" si="7"/>
        <v>0.75410694181487303</v>
      </c>
      <c r="N30" s="1">
        <f t="shared" si="8"/>
        <v>9.9500000000000005E-2</v>
      </c>
      <c r="O30" s="2">
        <v>300</v>
      </c>
      <c r="P30" s="2">
        <f t="shared" si="9"/>
        <v>7.5789642393454573</v>
      </c>
      <c r="Q30" s="1"/>
      <c r="R30" s="24"/>
      <c r="S30" s="24"/>
      <c r="U30">
        <v>0.98292294678770153</v>
      </c>
      <c r="V30">
        <v>1.2075412227274129</v>
      </c>
    </row>
    <row r="31" spans="1:22" x14ac:dyDescent="0.25">
      <c r="A31" s="1" t="s">
        <v>78</v>
      </c>
      <c r="B31" s="1">
        <v>2949290</v>
      </c>
      <c r="C31" s="1">
        <v>15717732</v>
      </c>
      <c r="D31" s="1">
        <v>42587796</v>
      </c>
      <c r="E31" s="1">
        <f>(D31/(B31+C31+D31))</f>
        <v>0.69525626539287078</v>
      </c>
      <c r="F31" s="1"/>
      <c r="G31" s="1">
        <f t="shared" si="5"/>
        <v>1.5237186730356463E-4</v>
      </c>
      <c r="H31" s="1">
        <f t="shared" si="6"/>
        <v>9.9652371867303566E-2</v>
      </c>
      <c r="I31" s="1"/>
      <c r="J31" s="1">
        <v>5.0000000000000001E-4</v>
      </c>
      <c r="K31" s="1">
        <v>0.1</v>
      </c>
      <c r="L31" s="1"/>
      <c r="M31" s="1">
        <f t="shared" si="7"/>
        <v>1.1917664075881305</v>
      </c>
      <c r="N31" s="1">
        <f t="shared" si="8"/>
        <v>9.9500000000000005E-2</v>
      </c>
      <c r="O31" s="2">
        <v>600</v>
      </c>
      <c r="P31" s="2">
        <f t="shared" si="9"/>
        <v>11.977551835056587</v>
      </c>
      <c r="Q31" s="1"/>
      <c r="R31" s="24"/>
      <c r="S31" s="24"/>
    </row>
    <row r="32" spans="1:22" x14ac:dyDescent="0.25">
      <c r="A32" s="1" t="s">
        <v>79</v>
      </c>
      <c r="B32" s="1">
        <v>2145126</v>
      </c>
      <c r="C32" s="1">
        <v>5487073</v>
      </c>
      <c r="D32" s="1">
        <v>50943588</v>
      </c>
      <c r="E32" s="1">
        <f>(D32/(B32+C32+D32))</f>
        <v>0.86970385903649916</v>
      </c>
      <c r="F32" s="1"/>
      <c r="G32" s="1">
        <f t="shared" si="5"/>
        <v>6.5148070481750421E-5</v>
      </c>
      <c r="H32" s="1">
        <f t="shared" si="6"/>
        <v>9.9565148070481752E-2</v>
      </c>
      <c r="I32" s="1"/>
      <c r="J32" s="1">
        <v>5.0000000000000001E-4</v>
      </c>
      <c r="K32" s="1">
        <v>0.1</v>
      </c>
      <c r="L32" s="1"/>
      <c r="M32" s="1">
        <f t="shared" si="7"/>
        <v>2.0423034134447127</v>
      </c>
      <c r="N32" s="1">
        <f t="shared" si="8"/>
        <v>9.9500000000000005E-2</v>
      </c>
      <c r="O32" s="2">
        <v>1200</v>
      </c>
      <c r="P32" s="2">
        <f t="shared" si="9"/>
        <v>20.525662446680528</v>
      </c>
      <c r="Q32" s="1"/>
      <c r="R32" s="24"/>
      <c r="S32" s="24"/>
    </row>
    <row r="33" spans="1:19" x14ac:dyDescent="0.25">
      <c r="A33" s="1" t="s">
        <v>80</v>
      </c>
      <c r="B33" s="1">
        <v>4215501</v>
      </c>
      <c r="C33" s="1">
        <v>9298762</v>
      </c>
      <c r="D33" s="1">
        <v>90024536</v>
      </c>
      <c r="E33" s="1">
        <f>(D33/(B33+C33+D33))</f>
        <v>0.86947633997570317</v>
      </c>
      <c r="F33" s="1"/>
      <c r="G33" s="1">
        <f t="shared" si="5"/>
        <v>6.5261830012148419E-5</v>
      </c>
      <c r="H33" s="1">
        <f t="shared" si="6"/>
        <v>9.9565261830012158E-2</v>
      </c>
      <c r="I33" s="1"/>
      <c r="J33" s="1">
        <v>5.0000000000000001E-4</v>
      </c>
      <c r="K33" s="1">
        <v>0.1</v>
      </c>
      <c r="L33" s="1"/>
      <c r="M33" s="1">
        <f t="shared" si="7"/>
        <v>2.0405576248260151</v>
      </c>
      <c r="N33" s="1">
        <f t="shared" si="8"/>
        <v>9.9500000000000005E-2</v>
      </c>
      <c r="O33">
        <v>1800</v>
      </c>
      <c r="P33" s="4">
        <f t="shared" si="9"/>
        <v>20.50811683242226</v>
      </c>
      <c r="Q33" s="1"/>
      <c r="R33" s="24"/>
      <c r="S33" s="24"/>
    </row>
    <row r="34" spans="1:1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53" spans="1:22" x14ac:dyDescent="0.25">
      <c r="A53" t="s">
        <v>117</v>
      </c>
    </row>
    <row r="54" spans="1:22" x14ac:dyDescent="0.25">
      <c r="A54" s="1" t="s">
        <v>5</v>
      </c>
      <c r="B54" s="1">
        <v>0</v>
      </c>
      <c r="C54" s="1">
        <v>0</v>
      </c>
      <c r="D54" s="1">
        <v>0</v>
      </c>
      <c r="E54" s="1">
        <v>0</v>
      </c>
      <c r="F54" s="1"/>
      <c r="G54" s="1">
        <f t="shared" ref="G54:G59" si="10">0.0005*(1-E54)</f>
        <v>5.0000000000000001E-4</v>
      </c>
      <c r="H54" s="1">
        <f t="shared" ref="H54:H59" si="11">0.1-(0.0005-G54)</f>
        <v>0.1</v>
      </c>
      <c r="I54" s="1"/>
      <c r="J54" s="1">
        <v>5.0000000000000001E-4</v>
      </c>
      <c r="K54" s="1">
        <v>0.1</v>
      </c>
      <c r="L54" s="1"/>
      <c r="M54" s="1">
        <f t="shared" ref="M54:M59" si="12">LN((J54*K54)/(G54*H54))</f>
        <v>0</v>
      </c>
      <c r="N54" s="1">
        <f t="shared" ref="N54:N59" si="13">(K54-J54)</f>
        <v>9.9500000000000005E-2</v>
      </c>
      <c r="O54" s="3">
        <v>0</v>
      </c>
      <c r="P54" s="3">
        <f t="shared" ref="P54:P59" si="14">M54/N54</f>
        <v>0</v>
      </c>
      <c r="R54" s="24">
        <v>2.52E-2</v>
      </c>
      <c r="S54" s="25">
        <v>0.95</v>
      </c>
      <c r="T54" s="11"/>
      <c r="U54">
        <f t="array" ref="U54:V56">LINEST(P54:P58,O54:O58,TRUE,TRUE)</f>
        <v>2.5247361959203709E-2</v>
      </c>
      <c r="V54">
        <v>4.0836010368960274</v>
      </c>
    </row>
    <row r="55" spans="1:22" x14ac:dyDescent="0.25">
      <c r="A55" s="1" t="s">
        <v>81</v>
      </c>
      <c r="B55" s="1">
        <v>2526613</v>
      </c>
      <c r="C55" s="1">
        <v>22834322</v>
      </c>
      <c r="D55" s="1">
        <v>31315446</v>
      </c>
      <c r="E55" s="1">
        <f>(D55/(B55+C55+D55))</f>
        <v>0.55253079761744139</v>
      </c>
      <c r="F55" s="1"/>
      <c r="G55" s="1">
        <f t="shared" si="10"/>
        <v>2.237346011912793E-4</v>
      </c>
      <c r="H55" s="1">
        <f t="shared" si="11"/>
        <v>9.9723734601191286E-2</v>
      </c>
      <c r="I55" s="1"/>
      <c r="J55" s="1">
        <v>5.0000000000000001E-4</v>
      </c>
      <c r="K55" s="1">
        <v>0.1</v>
      </c>
      <c r="L55" s="1"/>
      <c r="M55" s="1">
        <f t="shared" si="12"/>
        <v>0.8069140422866633</v>
      </c>
      <c r="N55" s="1">
        <f t="shared" si="13"/>
        <v>9.9500000000000005E-2</v>
      </c>
      <c r="O55" s="3">
        <v>120</v>
      </c>
      <c r="P55" s="3">
        <f t="shared" si="14"/>
        <v>8.1096888672026459</v>
      </c>
      <c r="R55" s="24"/>
      <c r="S55" s="25"/>
      <c r="T55" s="11"/>
      <c r="U55">
        <v>3.5101216192881535E-3</v>
      </c>
      <c r="V55">
        <v>2.1662882718055054</v>
      </c>
    </row>
    <row r="56" spans="1:22" x14ac:dyDescent="0.25">
      <c r="A56" s="1" t="s">
        <v>82</v>
      </c>
      <c r="B56" s="1">
        <v>1843793</v>
      </c>
      <c r="C56" s="1">
        <v>10178396</v>
      </c>
      <c r="D56" s="1">
        <v>42943904</v>
      </c>
      <c r="E56" s="1">
        <f>(D56/(B56+C56+D56))</f>
        <v>0.78127990650527046</v>
      </c>
      <c r="F56" s="1"/>
      <c r="G56" s="1">
        <f t="shared" si="10"/>
        <v>1.0936004674736478E-4</v>
      </c>
      <c r="H56" s="1">
        <f t="shared" si="11"/>
        <v>9.9609360046747364E-2</v>
      </c>
      <c r="I56" s="1"/>
      <c r="J56" s="1">
        <v>5.0000000000000001E-4</v>
      </c>
      <c r="K56" s="1">
        <v>0.1</v>
      </c>
      <c r="L56" s="1"/>
      <c r="M56" s="1">
        <f t="shared" si="12"/>
        <v>1.5238765279835638</v>
      </c>
      <c r="N56" s="1">
        <f t="shared" si="13"/>
        <v>9.9500000000000005E-2</v>
      </c>
      <c r="O56" s="3">
        <v>300</v>
      </c>
      <c r="P56" s="3">
        <f t="shared" si="14"/>
        <v>15.31534198978456</v>
      </c>
      <c r="R56" s="24"/>
      <c r="S56" s="25"/>
      <c r="T56" s="11"/>
      <c r="U56">
        <v>0.945190848532939</v>
      </c>
      <c r="V56">
        <v>3.364447452224117</v>
      </c>
    </row>
    <row r="57" spans="1:22" x14ac:dyDescent="0.25">
      <c r="A57" s="1" t="s">
        <v>83</v>
      </c>
      <c r="B57" s="1">
        <v>2123031</v>
      </c>
      <c r="C57" s="1">
        <v>6687327</v>
      </c>
      <c r="D57" s="1">
        <v>56130484</v>
      </c>
      <c r="E57" s="1">
        <f>(D57/(B57+C57+D57))</f>
        <v>0.86433255669829478</v>
      </c>
      <c r="F57" s="1"/>
      <c r="G57" s="1">
        <f t="shared" si="10"/>
        <v>6.7833721650852613E-5</v>
      </c>
      <c r="H57" s="1">
        <f t="shared" si="11"/>
        <v>9.9567833721650859E-2</v>
      </c>
      <c r="I57" s="1"/>
      <c r="J57" s="1">
        <v>5.0000000000000001E-4</v>
      </c>
      <c r="K57" s="1">
        <v>0.1</v>
      </c>
      <c r="L57" s="1"/>
      <c r="M57" s="1">
        <f t="shared" si="12"/>
        <v>2.0018796858019492</v>
      </c>
      <c r="N57" s="1">
        <f t="shared" si="13"/>
        <v>9.9500000000000005E-2</v>
      </c>
      <c r="O57" s="3">
        <v>600</v>
      </c>
      <c r="P57" s="3">
        <f t="shared" si="14"/>
        <v>20.119393827155267</v>
      </c>
      <c r="R57" s="24"/>
      <c r="S57" s="25"/>
      <c r="T57" s="11"/>
    </row>
    <row r="58" spans="1:22" x14ac:dyDescent="0.25">
      <c r="A58" s="1" t="s">
        <v>84</v>
      </c>
      <c r="B58" s="1">
        <v>2010635</v>
      </c>
      <c r="C58" s="1">
        <v>918073</v>
      </c>
      <c r="D58" s="1">
        <v>74205792</v>
      </c>
      <c r="E58" s="1">
        <f>(D58/(B58+C58+D58))</f>
        <v>0.96203115337494893</v>
      </c>
      <c r="F58" s="1"/>
      <c r="G58" s="1">
        <f t="shared" si="10"/>
        <v>1.8984423312525535E-5</v>
      </c>
      <c r="H58" s="1">
        <f t="shared" si="11"/>
        <v>9.9518984423312529E-2</v>
      </c>
      <c r="I58" s="1"/>
      <c r="J58" s="1">
        <v>5.0000000000000001E-4</v>
      </c>
      <c r="K58" s="1">
        <v>0.1</v>
      </c>
      <c r="L58" s="1"/>
      <c r="M58" s="1">
        <f t="shared" si="12"/>
        <v>3.275811042952105</v>
      </c>
      <c r="N58" s="1">
        <f t="shared" si="13"/>
        <v>9.9500000000000005E-2</v>
      </c>
      <c r="O58" s="3">
        <v>1200</v>
      </c>
      <c r="P58" s="3">
        <f t="shared" si="14"/>
        <v>32.922724049769897</v>
      </c>
      <c r="R58" s="24"/>
      <c r="S58" s="25"/>
      <c r="T58" s="11"/>
    </row>
    <row r="59" spans="1:22" x14ac:dyDescent="0.25">
      <c r="A59" s="1" t="s">
        <v>85</v>
      </c>
      <c r="B59" s="1">
        <v>2716000</v>
      </c>
      <c r="C59" s="1">
        <v>1052432</v>
      </c>
      <c r="D59" s="1">
        <v>99276728</v>
      </c>
      <c r="E59" s="1">
        <f>(D59/(B59+C59+D59))</f>
        <v>0.96342931584559621</v>
      </c>
      <c r="F59" s="1"/>
      <c r="G59" s="1">
        <f t="shared" si="10"/>
        <v>1.8285342077201894E-5</v>
      </c>
      <c r="H59" s="1">
        <f t="shared" si="11"/>
        <v>9.9518285342077212E-2</v>
      </c>
      <c r="I59" s="1"/>
      <c r="J59" s="1">
        <v>5.0000000000000001E-4</v>
      </c>
      <c r="K59" s="1">
        <v>0.1</v>
      </c>
      <c r="L59" s="1"/>
      <c r="M59" s="1">
        <f t="shared" si="12"/>
        <v>3.3133371253434967</v>
      </c>
      <c r="N59" s="1">
        <f t="shared" si="13"/>
        <v>9.9500000000000005E-2</v>
      </c>
      <c r="O59" s="1">
        <v>1800</v>
      </c>
      <c r="P59" s="4">
        <f t="shared" si="14"/>
        <v>33.299870606467302</v>
      </c>
      <c r="R59" s="24"/>
      <c r="S59" s="25"/>
      <c r="T59" s="11"/>
    </row>
    <row r="60" spans="1:22" x14ac:dyDescent="0.25">
      <c r="M60" s="1"/>
      <c r="N60" s="1"/>
      <c r="O60" s="1"/>
      <c r="P60" s="1"/>
    </row>
  </sheetData>
  <mergeCells count="6">
    <mergeCell ref="S54:S59"/>
    <mergeCell ref="S28:S33"/>
    <mergeCell ref="R3:R8"/>
    <mergeCell ref="S3:S8"/>
    <mergeCell ref="R28:R33"/>
    <mergeCell ref="R54:R5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9"/>
  <sheetViews>
    <sheetView topLeftCell="A7" zoomScale="70" zoomScaleNormal="70" workbookViewId="0"/>
  </sheetViews>
  <sheetFormatPr defaultRowHeight="15" x14ac:dyDescent="0.25"/>
  <cols>
    <col min="1" max="1" width="10.5703125" bestFit="1" customWidth="1"/>
    <col min="2" max="2" width="16.42578125" bestFit="1" customWidth="1"/>
    <col min="3" max="3" width="15.42578125" bestFit="1" customWidth="1"/>
    <col min="4" max="4" width="12.7109375" bestFit="1" customWidth="1"/>
    <col min="7" max="7" width="11.140625" bestFit="1" customWidth="1"/>
    <col min="10" max="10" width="13.42578125" bestFit="1" customWidth="1"/>
    <col min="11" max="11" width="12" bestFit="1" customWidth="1"/>
    <col min="13" max="13" width="10.5703125" bestFit="1" customWidth="1"/>
    <col min="14" max="14" width="12.42578125" bestFit="1" customWidth="1"/>
    <col min="18" max="18" width="12" bestFit="1" customWidth="1"/>
  </cols>
  <sheetData>
    <row r="1" spans="1:22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0</v>
      </c>
      <c r="F1" s="1"/>
      <c r="G1" s="1" t="s">
        <v>18</v>
      </c>
      <c r="H1" s="1" t="s">
        <v>19</v>
      </c>
      <c r="I1" s="1"/>
      <c r="J1" s="1" t="s">
        <v>8</v>
      </c>
      <c r="K1" s="1" t="s">
        <v>7</v>
      </c>
      <c r="L1" s="1"/>
      <c r="M1" s="1" t="s">
        <v>6</v>
      </c>
      <c r="N1" s="1" t="s">
        <v>9</v>
      </c>
      <c r="O1" s="1" t="s">
        <v>20</v>
      </c>
      <c r="P1" s="1" t="s">
        <v>36</v>
      </c>
      <c r="Q1" s="1"/>
      <c r="R1" s="9" t="s">
        <v>67</v>
      </c>
      <c r="S1" s="9" t="s">
        <v>68</v>
      </c>
      <c r="U1" t="s">
        <v>109</v>
      </c>
    </row>
    <row r="2" spans="1:22" x14ac:dyDescent="0.25">
      <c r="A2" t="s">
        <v>125</v>
      </c>
    </row>
    <row r="3" spans="1:22" x14ac:dyDescent="0.25">
      <c r="A3" s="1" t="s">
        <v>5</v>
      </c>
      <c r="B3" s="1">
        <v>0</v>
      </c>
      <c r="C3" s="1">
        <v>0</v>
      </c>
      <c r="D3" s="1">
        <v>0</v>
      </c>
      <c r="E3" s="1">
        <v>0</v>
      </c>
      <c r="F3" s="1"/>
      <c r="G3" s="1">
        <f t="shared" ref="G3:G8" si="0">0.0005*(1-E3)</f>
        <v>5.0000000000000001E-4</v>
      </c>
      <c r="H3" s="1">
        <f t="shared" ref="H3:H8" si="1">0.01-(0.0005-G3)</f>
        <v>0.01</v>
      </c>
      <c r="I3" s="1"/>
      <c r="J3" s="1">
        <v>5.0000000000000001E-4</v>
      </c>
      <c r="K3" s="1">
        <v>0.01</v>
      </c>
      <c r="L3" s="1"/>
      <c r="M3" s="1">
        <f t="shared" ref="M3:M8" si="2">LN((J3*K3)/(G3*H3))</f>
        <v>0</v>
      </c>
      <c r="N3" s="1">
        <f t="shared" ref="N3:N8" si="3">(K3-J3)</f>
        <v>9.4999999999999998E-3</v>
      </c>
      <c r="O3" s="2">
        <v>0</v>
      </c>
      <c r="P3" s="2">
        <f t="shared" ref="P3:P8" si="4">M3/N3</f>
        <v>0</v>
      </c>
      <c r="Q3" s="1"/>
      <c r="R3" s="24">
        <v>9.1999999999999998E-3</v>
      </c>
      <c r="S3" s="24">
        <v>0.96</v>
      </c>
      <c r="U3">
        <f t="array" ref="U3:V5">LINEST(P3:P8,O3:O8,TRUE,TRUE)</f>
        <v>9.2282109401831749E-3</v>
      </c>
      <c r="V3">
        <v>1.1897204265768817</v>
      </c>
    </row>
    <row r="4" spans="1:22" x14ac:dyDescent="0.25">
      <c r="A4" s="1" t="s">
        <v>86</v>
      </c>
      <c r="B4" s="1">
        <v>8187700</v>
      </c>
      <c r="C4" s="1">
        <v>25996016</v>
      </c>
      <c r="D4" s="1">
        <v>597369</v>
      </c>
      <c r="E4" s="1">
        <f>(D4/(B4+C4+D4))</f>
        <v>1.7175111127211817E-2</v>
      </c>
      <c r="F4" s="1"/>
      <c r="G4" s="1">
        <f t="shared" si="0"/>
        <v>4.9141244443639414E-4</v>
      </c>
      <c r="H4" s="1">
        <f t="shared" si="1"/>
        <v>9.9914124444363938E-3</v>
      </c>
      <c r="I4" s="1"/>
      <c r="J4" s="1">
        <v>5.0000000000000001E-4</v>
      </c>
      <c r="K4" s="1">
        <v>0.01</v>
      </c>
      <c r="L4" s="1"/>
      <c r="M4" s="1">
        <f t="shared" si="2"/>
        <v>1.8183438700534054E-2</v>
      </c>
      <c r="N4" s="1">
        <f t="shared" si="3"/>
        <v>9.4999999999999998E-3</v>
      </c>
      <c r="O4" s="2">
        <v>120</v>
      </c>
      <c r="P4" s="2">
        <f t="shared" si="4"/>
        <v>1.9140461790035848</v>
      </c>
      <c r="Q4" s="1"/>
      <c r="R4" s="24"/>
      <c r="S4" s="24"/>
      <c r="U4">
        <v>9.991267317305682E-4</v>
      </c>
      <c r="V4">
        <v>0.92515035179296645</v>
      </c>
    </row>
    <row r="5" spans="1:22" x14ac:dyDescent="0.25">
      <c r="A5" s="1" t="s">
        <v>87</v>
      </c>
      <c r="B5" s="1">
        <v>9038519</v>
      </c>
      <c r="C5" s="1">
        <v>27934774</v>
      </c>
      <c r="D5" s="1">
        <v>1210297</v>
      </c>
      <c r="E5" s="1">
        <f>(D5/(B5+C5+D5))</f>
        <v>3.1696783880195652E-2</v>
      </c>
      <c r="F5" s="1"/>
      <c r="G5" s="1">
        <f t="shared" si="0"/>
        <v>4.8415160805990217E-4</v>
      </c>
      <c r="H5" s="1">
        <f t="shared" si="1"/>
        <v>9.9841516080599029E-3</v>
      </c>
      <c r="I5" s="1"/>
      <c r="J5" s="1">
        <v>5.0000000000000001E-4</v>
      </c>
      <c r="K5" s="1">
        <v>0.01</v>
      </c>
      <c r="L5" s="1"/>
      <c r="M5" s="1">
        <f t="shared" si="2"/>
        <v>3.3796097341827862E-2</v>
      </c>
      <c r="N5" s="1">
        <f t="shared" si="3"/>
        <v>9.4999999999999998E-3</v>
      </c>
      <c r="O5" s="2">
        <v>300</v>
      </c>
      <c r="P5" s="2">
        <f t="shared" si="4"/>
        <v>3.5574839307187225</v>
      </c>
      <c r="Q5" s="1"/>
      <c r="R5" s="24"/>
      <c r="S5" s="24"/>
      <c r="U5">
        <v>0.95521158402874173</v>
      </c>
      <c r="V5">
        <v>1.5641998299672728</v>
      </c>
    </row>
    <row r="6" spans="1:22" x14ac:dyDescent="0.25">
      <c r="A6" s="1" t="s">
        <v>88</v>
      </c>
      <c r="B6" s="1">
        <v>10352790</v>
      </c>
      <c r="C6" s="1">
        <v>31023878</v>
      </c>
      <c r="D6" s="1">
        <v>3635980</v>
      </c>
      <c r="E6" s="1">
        <f>(D6/(B6+C6+D6))</f>
        <v>8.0776851875055206E-2</v>
      </c>
      <c r="F6" s="1"/>
      <c r="G6" s="1">
        <f t="shared" si="0"/>
        <v>4.5961157406247238E-4</v>
      </c>
      <c r="H6" s="1">
        <f t="shared" si="1"/>
        <v>9.9596115740624731E-3</v>
      </c>
      <c r="I6" s="1"/>
      <c r="J6" s="1">
        <v>5.0000000000000001E-4</v>
      </c>
      <c r="K6" s="1">
        <v>0.01</v>
      </c>
      <c r="L6" s="1"/>
      <c r="M6" s="1">
        <f t="shared" si="2"/>
        <v>8.8273390607232091E-2</v>
      </c>
      <c r="N6" s="1">
        <f t="shared" si="3"/>
        <v>9.4999999999999998E-3</v>
      </c>
      <c r="O6" s="3">
        <v>600</v>
      </c>
      <c r="P6" s="3">
        <f t="shared" si="4"/>
        <v>9.291935853392852</v>
      </c>
      <c r="Q6" s="1"/>
      <c r="R6" s="24"/>
      <c r="S6" s="24"/>
    </row>
    <row r="7" spans="1:22" x14ac:dyDescent="0.25">
      <c r="A7" s="1" t="s">
        <v>89</v>
      </c>
      <c r="B7" s="1">
        <v>7016377</v>
      </c>
      <c r="C7" s="1">
        <v>19283822</v>
      </c>
      <c r="D7" s="1">
        <v>3231571</v>
      </c>
      <c r="E7" s="1">
        <f>(D7/(B7+C7+D7))</f>
        <v>0.10942693241888313</v>
      </c>
      <c r="F7" s="1"/>
      <c r="G7" s="1">
        <f t="shared" si="0"/>
        <v>4.4528653379055845E-4</v>
      </c>
      <c r="H7" s="1">
        <f t="shared" si="1"/>
        <v>9.945286533790558E-3</v>
      </c>
      <c r="I7" s="1"/>
      <c r="J7" s="1">
        <v>5.0000000000000001E-4</v>
      </c>
      <c r="K7" s="1">
        <v>0.01</v>
      </c>
      <c r="L7" s="1"/>
      <c r="M7" s="1">
        <f t="shared" si="2"/>
        <v>0.12137649656854529</v>
      </c>
      <c r="N7" s="1">
        <f t="shared" si="3"/>
        <v>9.4999999999999998E-3</v>
      </c>
      <c r="O7" s="2">
        <v>1200</v>
      </c>
      <c r="P7" s="2">
        <f t="shared" si="4"/>
        <v>12.776473323004769</v>
      </c>
      <c r="Q7" s="1"/>
      <c r="R7" s="24"/>
      <c r="S7" s="24"/>
    </row>
    <row r="8" spans="1:22" x14ac:dyDescent="0.25">
      <c r="A8" s="1" t="s">
        <v>90</v>
      </c>
      <c r="B8" s="1">
        <v>9496711</v>
      </c>
      <c r="C8" s="1">
        <v>25041154</v>
      </c>
      <c r="D8" s="1">
        <v>5651806</v>
      </c>
      <c r="E8" s="1">
        <f>(D8/(B8+C8+D8))</f>
        <v>0.14062832213779505</v>
      </c>
      <c r="F8" s="1"/>
      <c r="G8" s="1">
        <f t="shared" si="0"/>
        <v>4.2968583893110245E-4</v>
      </c>
      <c r="H8" s="1">
        <f t="shared" si="1"/>
        <v>9.9296858389311023E-3</v>
      </c>
      <c r="I8" s="1"/>
      <c r="J8" s="1">
        <v>5.0000000000000001E-4</v>
      </c>
      <c r="K8" s="1">
        <v>0.01</v>
      </c>
      <c r="L8" s="1"/>
      <c r="M8" s="1">
        <f t="shared" si="2"/>
        <v>0.15861001690233839</v>
      </c>
      <c r="N8" s="1">
        <f t="shared" si="3"/>
        <v>9.4999999999999998E-3</v>
      </c>
      <c r="O8" s="1">
        <v>1800</v>
      </c>
      <c r="P8" s="2">
        <f t="shared" si="4"/>
        <v>16.695791252877726</v>
      </c>
      <c r="Q8" s="1"/>
      <c r="R8" s="24"/>
      <c r="S8" s="24"/>
    </row>
    <row r="27" spans="1:22" x14ac:dyDescent="0.25">
      <c r="A27" t="s">
        <v>126</v>
      </c>
    </row>
    <row r="28" spans="1:22" x14ac:dyDescent="0.25">
      <c r="A28" s="1" t="s">
        <v>5</v>
      </c>
      <c r="B28" s="1">
        <v>0</v>
      </c>
      <c r="C28" s="1">
        <v>0</v>
      </c>
      <c r="D28" s="1">
        <v>0</v>
      </c>
      <c r="E28" s="1">
        <v>0</v>
      </c>
      <c r="F28" s="1"/>
      <c r="G28" s="1">
        <f t="shared" ref="G28:G33" si="5">0.0005*(1-E28)</f>
        <v>5.0000000000000001E-4</v>
      </c>
      <c r="H28" s="1">
        <f t="shared" ref="H28:H33" si="6">0.01-(0.0005-G28)</f>
        <v>0.01</v>
      </c>
      <c r="I28" s="1"/>
      <c r="J28" s="1">
        <v>5.0000000000000001E-4</v>
      </c>
      <c r="K28" s="1">
        <v>0.01</v>
      </c>
      <c r="L28" s="1"/>
      <c r="M28" s="1">
        <f t="shared" ref="M28:M33" si="7">LN((J28*K28)/(G28*H28))</f>
        <v>0</v>
      </c>
      <c r="N28" s="1">
        <f t="shared" ref="N28:N33" si="8">(K28-J28)</f>
        <v>9.4999999999999998E-3</v>
      </c>
      <c r="O28" s="2">
        <v>0</v>
      </c>
      <c r="P28" s="2">
        <f t="shared" ref="P28:P33" si="9">M28/N28</f>
        <v>0</v>
      </c>
      <c r="Q28" s="1"/>
      <c r="R28" s="24">
        <v>5.5100000000000003E-2</v>
      </c>
      <c r="S28" s="24">
        <v>0.98</v>
      </c>
      <c r="U28">
        <f t="array" ref="U28:V30">LINEST(P28:P33,O28:O33,TRUE,TRUE)</f>
        <v>5.5110458951921723E-2</v>
      </c>
      <c r="V28">
        <v>7.2440646783930234</v>
      </c>
    </row>
    <row r="29" spans="1:22" x14ac:dyDescent="0.25">
      <c r="A29" s="1" t="s">
        <v>91</v>
      </c>
      <c r="B29" s="1">
        <v>10186330</v>
      </c>
      <c r="C29" s="1">
        <v>30865410</v>
      </c>
      <c r="D29" s="1">
        <v>4735576</v>
      </c>
      <c r="E29" s="1">
        <f>(D29/(B29+C29+D29))</f>
        <v>0.1034254988870717</v>
      </c>
      <c r="F29" s="1"/>
      <c r="G29" s="1">
        <f t="shared" si="5"/>
        <v>4.4828725055646415E-4</v>
      </c>
      <c r="H29" s="1">
        <f t="shared" si="6"/>
        <v>9.9482872505564646E-3</v>
      </c>
      <c r="I29" s="1"/>
      <c r="J29" s="1">
        <v>5.0000000000000001E-4</v>
      </c>
      <c r="K29" s="1">
        <v>0.01</v>
      </c>
      <c r="L29" s="1"/>
      <c r="M29" s="1">
        <f t="shared" si="7"/>
        <v>0.1143585794632458</v>
      </c>
      <c r="N29" s="1">
        <f t="shared" si="8"/>
        <v>9.4999999999999998E-3</v>
      </c>
      <c r="O29" s="2">
        <v>120</v>
      </c>
      <c r="P29" s="2">
        <f t="shared" si="9"/>
        <v>12.037745206657453</v>
      </c>
      <c r="Q29" s="1"/>
      <c r="R29" s="24"/>
      <c r="S29" s="24"/>
      <c r="U29">
        <v>3.9859286738194903E-3</v>
      </c>
      <c r="V29">
        <v>3.690806378905088</v>
      </c>
    </row>
    <row r="30" spans="1:22" x14ac:dyDescent="0.25">
      <c r="A30" s="1" t="s">
        <v>92</v>
      </c>
      <c r="B30" s="1">
        <v>10505121</v>
      </c>
      <c r="C30" s="1">
        <v>26371318</v>
      </c>
      <c r="D30" s="1">
        <v>10424239</v>
      </c>
      <c r="E30" s="1">
        <f>(D30/(B30+C30+D30))</f>
        <v>0.22038244356666514</v>
      </c>
      <c r="F30" s="1"/>
      <c r="G30" s="1">
        <f t="shared" si="5"/>
        <v>3.8980877821666744E-4</v>
      </c>
      <c r="H30" s="1">
        <f t="shared" si="6"/>
        <v>9.8898087782166681E-3</v>
      </c>
      <c r="I30" s="1"/>
      <c r="J30" s="1">
        <v>5.0000000000000001E-4</v>
      </c>
      <c r="K30" s="1">
        <v>0.01</v>
      </c>
      <c r="L30" s="1"/>
      <c r="M30" s="1">
        <f t="shared" si="7"/>
        <v>0.26003207421397817</v>
      </c>
      <c r="N30" s="1">
        <f t="shared" si="8"/>
        <v>9.4999999999999998E-3</v>
      </c>
      <c r="O30" s="2">
        <v>300</v>
      </c>
      <c r="P30" s="2">
        <f t="shared" si="9"/>
        <v>27.371797285681915</v>
      </c>
      <c r="Q30" s="1"/>
      <c r="R30" s="24"/>
      <c r="S30" s="24"/>
      <c r="U30">
        <v>0.97950455086781241</v>
      </c>
      <c r="V30">
        <v>6.24023835600011</v>
      </c>
    </row>
    <row r="31" spans="1:22" x14ac:dyDescent="0.25">
      <c r="A31" s="1" t="s">
        <v>93</v>
      </c>
      <c r="B31" s="1">
        <v>11919592</v>
      </c>
      <c r="C31" s="1">
        <v>26852416</v>
      </c>
      <c r="D31" s="1">
        <v>21323472</v>
      </c>
      <c r="E31" s="1">
        <f>(D31/(B31+C31+D31))</f>
        <v>0.3548265526791699</v>
      </c>
      <c r="F31" s="1"/>
      <c r="G31" s="1">
        <f t="shared" si="5"/>
        <v>3.225867236604151E-4</v>
      </c>
      <c r="H31" s="1">
        <f t="shared" si="6"/>
        <v>9.8225867236604158E-3</v>
      </c>
      <c r="I31" s="1"/>
      <c r="J31" s="1">
        <v>5.0000000000000001E-4</v>
      </c>
      <c r="K31" s="1">
        <v>0.01</v>
      </c>
      <c r="L31" s="1"/>
      <c r="M31" s="1">
        <f t="shared" si="7"/>
        <v>0.45613667926169466</v>
      </c>
      <c r="N31" s="1">
        <f t="shared" si="8"/>
        <v>9.4999999999999998E-3</v>
      </c>
      <c r="O31" s="2">
        <v>600</v>
      </c>
      <c r="P31" s="2">
        <f t="shared" si="9"/>
        <v>48.014387290704704</v>
      </c>
      <c r="Q31" s="1"/>
      <c r="R31" s="24"/>
      <c r="S31" s="24"/>
    </row>
    <row r="32" spans="1:22" x14ac:dyDescent="0.25">
      <c r="A32" s="1" t="s">
        <v>94</v>
      </c>
      <c r="B32" s="1">
        <v>9287217</v>
      </c>
      <c r="C32" s="1">
        <v>15013398</v>
      </c>
      <c r="D32" s="1">
        <v>24382230</v>
      </c>
      <c r="E32" s="1">
        <f>(D32/(B32+C32+D32))</f>
        <v>0.50083823161937224</v>
      </c>
      <c r="F32" s="1"/>
      <c r="G32" s="1">
        <f t="shared" si="5"/>
        <v>2.4958088419031391E-4</v>
      </c>
      <c r="H32" s="1">
        <f t="shared" si="6"/>
        <v>9.7495808841903137E-3</v>
      </c>
      <c r="I32" s="1"/>
      <c r="J32" s="1">
        <v>5.0000000000000001E-4</v>
      </c>
      <c r="K32" s="1">
        <v>0.01</v>
      </c>
      <c r="L32" s="1"/>
      <c r="M32" s="1">
        <f t="shared" si="7"/>
        <v>0.72018584578086109</v>
      </c>
      <c r="N32" s="1">
        <f t="shared" si="8"/>
        <v>9.4999999999999998E-3</v>
      </c>
      <c r="O32" s="2">
        <v>1200</v>
      </c>
      <c r="P32" s="2">
        <f t="shared" si="9"/>
        <v>75.809036397985381</v>
      </c>
      <c r="Q32" s="1"/>
      <c r="R32" s="24"/>
      <c r="S32" s="24"/>
    </row>
    <row r="33" spans="1:19" x14ac:dyDescent="0.25">
      <c r="A33" s="1" t="s">
        <v>95</v>
      </c>
      <c r="B33" s="1">
        <v>9240991</v>
      </c>
      <c r="C33" s="1">
        <v>13019011</v>
      </c>
      <c r="D33" s="1">
        <v>34497996</v>
      </c>
      <c r="E33" s="1">
        <f>(D33/(B33+C33+D33))</f>
        <v>0.60780854180233768</v>
      </c>
      <c r="F33" s="1"/>
      <c r="G33" s="1">
        <f t="shared" si="5"/>
        <v>1.9609572909883117E-4</v>
      </c>
      <c r="H33" s="1">
        <f t="shared" si="6"/>
        <v>9.6960957290988317E-3</v>
      </c>
      <c r="I33" s="1"/>
      <c r="J33" s="1">
        <v>5.0000000000000001E-4</v>
      </c>
      <c r="K33" s="1">
        <v>0.01</v>
      </c>
      <c r="L33" s="1"/>
      <c r="M33" s="1">
        <f t="shared" si="7"/>
        <v>0.96686693532251378</v>
      </c>
      <c r="N33" s="1">
        <f t="shared" si="8"/>
        <v>9.4999999999999998E-3</v>
      </c>
      <c r="O33" s="1">
        <v>1800</v>
      </c>
      <c r="P33" s="2">
        <f t="shared" si="9"/>
        <v>101.77546687605408</v>
      </c>
      <c r="Q33" s="1"/>
      <c r="R33" s="24"/>
      <c r="S33" s="24"/>
    </row>
    <row r="53" spans="1:22" x14ac:dyDescent="0.25">
      <c r="A53" t="s">
        <v>127</v>
      </c>
    </row>
    <row r="54" spans="1:22" x14ac:dyDescent="0.25">
      <c r="A54" s="1" t="s">
        <v>5</v>
      </c>
      <c r="B54" s="1">
        <v>0</v>
      </c>
      <c r="C54" s="1">
        <v>0</v>
      </c>
      <c r="D54" s="1">
        <v>0</v>
      </c>
      <c r="E54" s="1">
        <v>0</v>
      </c>
      <c r="F54" s="1"/>
      <c r="G54" s="1">
        <f t="shared" ref="G54:G59" si="10">0.0005*(1-E54)</f>
        <v>5.0000000000000001E-4</v>
      </c>
      <c r="H54" s="1">
        <f t="shared" ref="H54:H59" si="11">0.01-(0.0005-G54)</f>
        <v>0.01</v>
      </c>
      <c r="I54" s="1"/>
      <c r="J54" s="1">
        <v>5.0000000000000001E-4</v>
      </c>
      <c r="K54" s="1">
        <v>0.01</v>
      </c>
      <c r="L54" s="1"/>
      <c r="M54" s="1">
        <f t="shared" ref="M54:M59" si="12">LN((J54*K54)/(G54*H54))</f>
        <v>0</v>
      </c>
      <c r="N54" s="1">
        <f t="shared" ref="N54:N59" si="13">(K54-J54)</f>
        <v>9.4999999999999998E-3</v>
      </c>
      <c r="O54" s="2">
        <v>0</v>
      </c>
      <c r="P54" s="2">
        <f t="shared" ref="P54:P59" si="14">M54/N54</f>
        <v>0</v>
      </c>
      <c r="Q54" s="1"/>
      <c r="R54" s="24">
        <v>9.7699999999999995E-2</v>
      </c>
      <c r="S54" s="24">
        <v>0.97</v>
      </c>
      <c r="U54">
        <f t="array" ref="U54:V56">LINEST(P54:P59,O54:O59,TRUE,TRUE)</f>
        <v>9.7711456274145514E-2</v>
      </c>
      <c r="V54">
        <v>16.208717163039566</v>
      </c>
    </row>
    <row r="55" spans="1:22" x14ac:dyDescent="0.25">
      <c r="A55" s="1" t="s">
        <v>96</v>
      </c>
      <c r="B55" s="1">
        <v>11811071</v>
      </c>
      <c r="C55" s="1">
        <v>32323310</v>
      </c>
      <c r="D55" s="1">
        <v>11551596</v>
      </c>
      <c r="E55" s="1">
        <f>(D55/(B55+C55+D55))</f>
        <v>0.2074417406737786</v>
      </c>
      <c r="F55" s="1"/>
      <c r="G55" s="1">
        <f t="shared" si="10"/>
        <v>3.9627912966311068E-4</v>
      </c>
      <c r="H55" s="1">
        <f t="shared" si="11"/>
        <v>9.896279129663111E-3</v>
      </c>
      <c r="I55" s="1"/>
      <c r="J55" s="1">
        <v>5.0000000000000001E-4</v>
      </c>
      <c r="K55" s="1">
        <v>0.01</v>
      </c>
      <c r="L55" s="1"/>
      <c r="M55" s="1">
        <f t="shared" si="12"/>
        <v>0.24291551457697919</v>
      </c>
      <c r="N55" s="1">
        <f t="shared" si="13"/>
        <v>9.4999999999999998E-3</v>
      </c>
      <c r="O55" s="2">
        <v>120</v>
      </c>
      <c r="P55" s="2">
        <f t="shared" si="14"/>
        <v>25.57005416599781</v>
      </c>
      <c r="Q55" s="1"/>
      <c r="R55" s="24"/>
      <c r="S55" s="24"/>
      <c r="U55">
        <v>9.141623074397278E-3</v>
      </c>
      <c r="V55">
        <v>8.4647678163794922</v>
      </c>
    </row>
    <row r="56" spans="1:22" x14ac:dyDescent="0.25">
      <c r="A56" s="1" t="s">
        <v>97</v>
      </c>
      <c r="B56" s="1">
        <v>6103889</v>
      </c>
      <c r="C56" s="1">
        <v>13366465</v>
      </c>
      <c r="D56" s="1">
        <v>11711744</v>
      </c>
      <c r="E56" s="1">
        <f>(D56/(B56+C56+D56))</f>
        <v>0.37559191815765569</v>
      </c>
      <c r="F56" s="1"/>
      <c r="G56" s="1">
        <f t="shared" si="10"/>
        <v>3.1220404092117217E-4</v>
      </c>
      <c r="H56" s="1">
        <f t="shared" si="11"/>
        <v>9.8122040409211724E-3</v>
      </c>
      <c r="I56" s="1"/>
      <c r="J56" s="1">
        <v>5.0000000000000001E-4</v>
      </c>
      <c r="K56" s="1">
        <v>0.01</v>
      </c>
      <c r="L56" s="1"/>
      <c r="M56" s="1">
        <f t="shared" si="12"/>
        <v>0.48990931882640454</v>
      </c>
      <c r="N56" s="1">
        <f t="shared" si="13"/>
        <v>9.4999999999999998E-3</v>
      </c>
      <c r="O56" s="2">
        <v>300</v>
      </c>
      <c r="P56" s="2">
        <f t="shared" si="14"/>
        <v>51.569401981726791</v>
      </c>
      <c r="Q56" s="1"/>
      <c r="R56" s="24"/>
      <c r="S56" s="24"/>
      <c r="U56">
        <v>0.96617246915365618</v>
      </c>
      <c r="V56">
        <v>14.311823319779998</v>
      </c>
    </row>
    <row r="57" spans="1:22" x14ac:dyDescent="0.25">
      <c r="A57" s="1" t="s">
        <v>98</v>
      </c>
      <c r="B57" s="1">
        <v>7675409</v>
      </c>
      <c r="C57" s="1">
        <v>11401319</v>
      </c>
      <c r="D57" s="1">
        <v>24168592</v>
      </c>
      <c r="E57" s="1">
        <f>(D57/(B57+C57+D57))</f>
        <v>0.55887185017939511</v>
      </c>
      <c r="F57" s="1"/>
      <c r="G57" s="1">
        <f t="shared" si="10"/>
        <v>2.2056407491030246E-4</v>
      </c>
      <c r="H57" s="1">
        <f t="shared" si="11"/>
        <v>9.7205640749103029E-3</v>
      </c>
      <c r="I57" s="1"/>
      <c r="J57" s="1">
        <v>5.0000000000000001E-4</v>
      </c>
      <c r="K57" s="1">
        <v>0.01</v>
      </c>
      <c r="L57" s="1"/>
      <c r="M57" s="1">
        <f t="shared" si="12"/>
        <v>0.84676130039310782</v>
      </c>
      <c r="N57" s="1">
        <f t="shared" si="13"/>
        <v>9.4999999999999998E-3</v>
      </c>
      <c r="O57" s="2">
        <v>600</v>
      </c>
      <c r="P57" s="2">
        <f t="shared" si="14"/>
        <v>89.132768462432409</v>
      </c>
      <c r="Q57" s="1"/>
      <c r="R57" s="24"/>
      <c r="S57" s="24"/>
    </row>
    <row r="58" spans="1:22" x14ac:dyDescent="0.25">
      <c r="A58" s="1" t="s">
        <v>100</v>
      </c>
      <c r="B58" s="1">
        <v>7620306</v>
      </c>
      <c r="C58" s="1">
        <v>5876608</v>
      </c>
      <c r="D58" s="1">
        <v>38040796</v>
      </c>
      <c r="E58" s="1">
        <f>(D58/(B58+C58+D58))</f>
        <v>0.73811576028504178</v>
      </c>
      <c r="F58" s="1"/>
      <c r="G58" s="1">
        <f t="shared" si="10"/>
        <v>1.3094211985747911E-4</v>
      </c>
      <c r="H58" s="1">
        <f t="shared" si="11"/>
        <v>9.6309421198574798E-3</v>
      </c>
      <c r="I58" s="1"/>
      <c r="J58" s="1">
        <v>5.0000000000000001E-4</v>
      </c>
      <c r="K58" s="1">
        <v>0.01</v>
      </c>
      <c r="L58" s="1"/>
      <c r="M58" s="1">
        <f t="shared" si="12"/>
        <v>1.3774567462154057</v>
      </c>
      <c r="N58" s="1">
        <f t="shared" si="13"/>
        <v>9.4999999999999998E-3</v>
      </c>
      <c r="O58" s="2">
        <v>1200</v>
      </c>
      <c r="P58" s="2">
        <f t="shared" si="14"/>
        <v>144.99544697004271</v>
      </c>
      <c r="Q58" s="1"/>
      <c r="R58" s="24"/>
      <c r="S58" s="24"/>
    </row>
    <row r="59" spans="1:22" x14ac:dyDescent="0.25">
      <c r="A59" s="1" t="s">
        <v>99</v>
      </c>
      <c r="B59" s="1">
        <v>6056847</v>
      </c>
      <c r="C59" s="1">
        <v>3003697</v>
      </c>
      <c r="D59" s="1">
        <v>38455920</v>
      </c>
      <c r="E59" s="1">
        <f>(D59/(B59+C59+D59))</f>
        <v>0.80931779772164869</v>
      </c>
      <c r="F59" s="1"/>
      <c r="G59" s="1">
        <f t="shared" si="10"/>
        <v>9.5341101139175655E-5</v>
      </c>
      <c r="H59" s="1">
        <f t="shared" si="11"/>
        <v>9.5953411011391754E-3</v>
      </c>
      <c r="I59" s="1"/>
      <c r="J59" s="1">
        <v>5.0000000000000001E-4</v>
      </c>
      <c r="K59" s="1">
        <v>0.01</v>
      </c>
      <c r="L59" s="1"/>
      <c r="M59" s="1">
        <f t="shared" si="12"/>
        <v>1.6984545133909752</v>
      </c>
      <c r="N59" s="1">
        <f t="shared" si="13"/>
        <v>9.4999999999999998E-3</v>
      </c>
      <c r="O59" s="1">
        <v>1800</v>
      </c>
      <c r="P59" s="2">
        <f t="shared" si="14"/>
        <v>178.78468562010266</v>
      </c>
      <c r="Q59" s="1"/>
      <c r="R59" s="24"/>
      <c r="S59" s="24"/>
    </row>
  </sheetData>
  <mergeCells count="6">
    <mergeCell ref="R3:R8"/>
    <mergeCell ref="S3:S8"/>
    <mergeCell ref="R28:R33"/>
    <mergeCell ref="S28:S33"/>
    <mergeCell ref="R54:R59"/>
    <mergeCell ref="S54:S5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9"/>
  <sheetViews>
    <sheetView zoomScale="70" zoomScaleNormal="70" workbookViewId="0">
      <selection activeCell="AJ28" sqref="AJ28"/>
    </sheetView>
  </sheetViews>
  <sheetFormatPr defaultRowHeight="15" x14ac:dyDescent="0.25"/>
  <cols>
    <col min="1" max="1" width="10.5703125" bestFit="1" customWidth="1"/>
    <col min="2" max="2" width="16.42578125" bestFit="1" customWidth="1"/>
    <col min="3" max="3" width="15.42578125" bestFit="1" customWidth="1"/>
    <col min="4" max="4" width="12.7109375" bestFit="1" customWidth="1"/>
    <col min="7" max="7" width="11.140625" bestFit="1" customWidth="1"/>
    <col min="10" max="10" width="13.42578125" bestFit="1" customWidth="1"/>
    <col min="11" max="11" width="12" bestFit="1" customWidth="1"/>
    <col min="13" max="13" width="10.5703125" bestFit="1" customWidth="1"/>
    <col min="14" max="14" width="12.42578125" bestFit="1" customWidth="1"/>
    <col min="16" max="16" width="10.5703125" bestFit="1" customWidth="1"/>
    <col min="18" max="18" width="12" bestFit="1" customWidth="1"/>
  </cols>
  <sheetData>
    <row r="1" spans="1:22" x14ac:dyDescent="0.25">
      <c r="A1" s="1" t="s">
        <v>1</v>
      </c>
      <c r="B1" s="1" t="s">
        <v>2</v>
      </c>
      <c r="C1" s="1" t="s">
        <v>3</v>
      </c>
      <c r="D1" s="1" t="s">
        <v>108</v>
      </c>
      <c r="E1" s="1" t="s">
        <v>0</v>
      </c>
      <c r="F1" s="1"/>
      <c r="G1" s="1" t="s">
        <v>18</v>
      </c>
      <c r="H1" s="1" t="s">
        <v>19</v>
      </c>
      <c r="I1" s="1"/>
      <c r="J1" s="1" t="s">
        <v>8</v>
      </c>
      <c r="K1" s="1" t="s">
        <v>7</v>
      </c>
      <c r="L1" s="1"/>
      <c r="M1" s="1" t="s">
        <v>6</v>
      </c>
      <c r="N1" s="1" t="s">
        <v>9</v>
      </c>
      <c r="O1" s="1" t="s">
        <v>20</v>
      </c>
      <c r="P1" s="1" t="s">
        <v>36</v>
      </c>
      <c r="Q1" s="1"/>
      <c r="R1" s="9" t="s">
        <v>67</v>
      </c>
      <c r="S1" s="9" t="s">
        <v>68</v>
      </c>
      <c r="U1" t="s">
        <v>109</v>
      </c>
    </row>
    <row r="2" spans="1:22" x14ac:dyDescent="0.25">
      <c r="A2" t="s">
        <v>128</v>
      </c>
    </row>
    <row r="3" spans="1:22" x14ac:dyDescent="0.25">
      <c r="A3" s="1" t="s">
        <v>5</v>
      </c>
      <c r="B3" s="1">
        <v>0</v>
      </c>
      <c r="C3" s="1">
        <v>0</v>
      </c>
      <c r="D3" s="1">
        <v>0</v>
      </c>
      <c r="E3" s="1">
        <v>0</v>
      </c>
      <c r="F3" s="1"/>
      <c r="G3" s="1">
        <f t="shared" ref="G3:G8" si="0">0.00005*(1-E3)</f>
        <v>5.0000000000000002E-5</v>
      </c>
      <c r="H3" s="1">
        <f>0.00015-(0.00005-G3)</f>
        <v>1.4999999999999999E-4</v>
      </c>
      <c r="I3" s="1"/>
      <c r="J3" s="1">
        <v>5.0000000000000002E-5</v>
      </c>
      <c r="K3" s="1">
        <v>1.4999999999999999E-4</v>
      </c>
      <c r="L3" s="1"/>
      <c r="M3" s="1">
        <f t="shared" ref="M3:M8" si="1">LN((J3*K3)/(G3*H3))</f>
        <v>0</v>
      </c>
      <c r="N3" s="1">
        <f t="shared" ref="N3:N8" si="2">(K3-J3)</f>
        <v>9.9999999999999991E-5</v>
      </c>
      <c r="O3">
        <v>0</v>
      </c>
      <c r="P3">
        <f t="shared" ref="P3:P8" si="3">M3/N3</f>
        <v>0</v>
      </c>
      <c r="R3" s="26">
        <v>1.6839999999999999</v>
      </c>
      <c r="S3" s="26">
        <v>0.98</v>
      </c>
      <c r="U3">
        <f t="array" ref="U3:V5">LINEST(P3:P8,O3:O8,TRUE,TRUE)</f>
        <v>1.6838620994491951</v>
      </c>
      <c r="V3">
        <v>131.20190351977885</v>
      </c>
    </row>
    <row r="4" spans="1:22" x14ac:dyDescent="0.25">
      <c r="A4" s="1" t="s">
        <v>134</v>
      </c>
      <c r="B4" s="1">
        <v>555540</v>
      </c>
      <c r="C4" s="1">
        <v>4113417</v>
      </c>
      <c r="D4" s="1">
        <v>129346</v>
      </c>
      <c r="E4" s="1">
        <f>(D4/(B4+C4+D4))</f>
        <v>2.6956613619440038E-2</v>
      </c>
      <c r="F4" s="1"/>
      <c r="G4" s="1">
        <f t="shared" si="0"/>
        <v>4.8652169319028004E-5</v>
      </c>
      <c r="H4" s="1">
        <f t="shared" ref="H4:H8" si="4">0.00015-(0.00005-G4)</f>
        <v>1.48652169319028E-4</v>
      </c>
      <c r="I4" s="1"/>
      <c r="J4" s="1">
        <v>5.0000000000000002E-5</v>
      </c>
      <c r="K4" s="1">
        <v>1.4999999999999999E-4</v>
      </c>
      <c r="L4" s="1"/>
      <c r="M4" s="1">
        <f t="shared" si="1"/>
        <v>3.6352758761639514E-2</v>
      </c>
      <c r="N4" s="1">
        <f t="shared" si="2"/>
        <v>9.9999999999999991E-5</v>
      </c>
      <c r="O4">
        <v>120</v>
      </c>
      <c r="P4">
        <f t="shared" si="3"/>
        <v>363.52758761639518</v>
      </c>
      <c r="R4" s="26"/>
      <c r="S4" s="26"/>
      <c r="U4">
        <v>0.10658148802086015</v>
      </c>
      <c r="V4">
        <v>98.690084056030301</v>
      </c>
    </row>
    <row r="5" spans="1:22" x14ac:dyDescent="0.25">
      <c r="A5" s="1" t="s">
        <v>135</v>
      </c>
      <c r="B5" s="1">
        <v>481920</v>
      </c>
      <c r="C5" s="1">
        <v>3217369</v>
      </c>
      <c r="D5" s="1">
        <v>157592</v>
      </c>
      <c r="E5" s="1">
        <f>(D5/(B5+C5+D5))</f>
        <v>4.0859959122410049E-2</v>
      </c>
      <c r="F5" s="1"/>
      <c r="G5" s="1">
        <f t="shared" si="0"/>
        <v>4.7957002043879499E-5</v>
      </c>
      <c r="H5" s="1">
        <f t="shared" si="4"/>
        <v>1.4795700204387949E-4</v>
      </c>
      <c r="I5" s="1"/>
      <c r="J5" s="1">
        <v>5.0000000000000002E-5</v>
      </c>
      <c r="K5" s="1">
        <v>1.4999999999999999E-4</v>
      </c>
      <c r="L5" s="1"/>
      <c r="M5" s="1">
        <f t="shared" si="1"/>
        <v>5.5431776006820262E-2</v>
      </c>
      <c r="N5" s="1">
        <f t="shared" si="2"/>
        <v>9.9999999999999991E-5</v>
      </c>
      <c r="O5">
        <v>300</v>
      </c>
      <c r="P5">
        <f t="shared" si="3"/>
        <v>554.31776006820269</v>
      </c>
      <c r="R5" s="26"/>
      <c r="S5" s="26"/>
      <c r="U5">
        <v>0.98422730464087516</v>
      </c>
      <c r="V5">
        <v>166.86045938449166</v>
      </c>
    </row>
    <row r="6" spans="1:22" x14ac:dyDescent="0.25">
      <c r="A6" s="1" t="s">
        <v>136</v>
      </c>
      <c r="B6" s="1">
        <v>351637</v>
      </c>
      <c r="C6" s="1">
        <v>1920783</v>
      </c>
      <c r="D6" s="1">
        <v>236526</v>
      </c>
      <c r="E6" s="1">
        <f>(D6/(B6+C6+D6))</f>
        <v>9.4273053306049626E-2</v>
      </c>
      <c r="F6" s="1"/>
      <c r="G6" s="1">
        <f t="shared" si="0"/>
        <v>4.5286347334697523E-5</v>
      </c>
      <c r="H6" s="1">
        <f t="shared" si="4"/>
        <v>1.4528634733469752E-4</v>
      </c>
      <c r="I6" s="1"/>
      <c r="J6" s="1">
        <v>5.0000000000000002E-5</v>
      </c>
      <c r="K6" s="1">
        <v>1.4999999999999999E-4</v>
      </c>
      <c r="L6" s="1"/>
      <c r="M6" s="1">
        <f t="shared" si="1"/>
        <v>0.13094609154745171</v>
      </c>
      <c r="N6" s="1">
        <f t="shared" si="2"/>
        <v>9.9999999999999991E-5</v>
      </c>
      <c r="O6">
        <v>600</v>
      </c>
      <c r="P6">
        <f t="shared" si="3"/>
        <v>1309.4609154745172</v>
      </c>
      <c r="R6" s="26"/>
      <c r="S6" s="26"/>
    </row>
    <row r="7" spans="1:22" x14ac:dyDescent="0.25">
      <c r="A7" s="1" t="s">
        <v>137</v>
      </c>
      <c r="B7" s="1">
        <v>601717</v>
      </c>
      <c r="C7" s="1">
        <v>2798169</v>
      </c>
      <c r="D7" s="1">
        <v>659586</v>
      </c>
      <c r="E7" s="1">
        <f>(D7/(B7+C7+D7))</f>
        <v>0.16248073641104066</v>
      </c>
      <c r="F7" s="1"/>
      <c r="G7" s="1">
        <f t="shared" si="0"/>
        <v>4.1875963179447971E-5</v>
      </c>
      <c r="H7" s="1">
        <f t="shared" si="4"/>
        <v>1.4187596317944795E-4</v>
      </c>
      <c r="I7" s="1"/>
      <c r="J7" s="1">
        <v>5.0000000000000002E-5</v>
      </c>
      <c r="K7" s="1">
        <v>1.4999999999999999E-4</v>
      </c>
      <c r="L7" s="1"/>
      <c r="M7" s="1">
        <f t="shared" si="1"/>
        <v>0.23299313120079498</v>
      </c>
      <c r="N7" s="1">
        <f t="shared" si="2"/>
        <v>9.9999999999999991E-5</v>
      </c>
      <c r="O7">
        <v>1200</v>
      </c>
      <c r="P7">
        <f t="shared" si="3"/>
        <v>2329.9313120079501</v>
      </c>
      <c r="R7" s="26"/>
      <c r="S7" s="26"/>
    </row>
    <row r="8" spans="1:22" x14ac:dyDescent="0.25">
      <c r="A8" s="1" t="s">
        <v>138</v>
      </c>
      <c r="B8" s="1">
        <v>635906</v>
      </c>
      <c r="C8" s="1">
        <v>2579292</v>
      </c>
      <c r="D8" s="1">
        <v>828184</v>
      </c>
      <c r="E8" s="1">
        <f>(D8/(B8+C8+D8))</f>
        <v>0.20482457507106674</v>
      </c>
      <c r="F8" s="1"/>
      <c r="G8" s="1">
        <f t="shared" si="0"/>
        <v>3.9758771246446666E-5</v>
      </c>
      <c r="H8" s="1">
        <f t="shared" si="4"/>
        <v>1.3975877124644664E-4</v>
      </c>
      <c r="I8" s="1"/>
      <c r="J8" s="1">
        <v>5.0000000000000002E-5</v>
      </c>
      <c r="K8" s="1">
        <v>1.4999999999999999E-4</v>
      </c>
      <c r="L8" s="1"/>
      <c r="M8" s="1">
        <f t="shared" si="1"/>
        <v>0.29990994857373726</v>
      </c>
      <c r="N8" s="1">
        <f t="shared" si="2"/>
        <v>9.9999999999999991E-5</v>
      </c>
      <c r="O8">
        <v>1800</v>
      </c>
      <c r="P8">
        <f t="shared" si="3"/>
        <v>2999.099485737373</v>
      </c>
      <c r="R8" s="26"/>
      <c r="S8" s="26"/>
    </row>
    <row r="27" spans="1:22" x14ac:dyDescent="0.25">
      <c r="A27" t="s">
        <v>129</v>
      </c>
    </row>
    <row r="28" spans="1:22" x14ac:dyDescent="0.25">
      <c r="A28" s="1" t="s">
        <v>5</v>
      </c>
      <c r="B28" s="1">
        <v>0</v>
      </c>
      <c r="C28" s="1">
        <v>0</v>
      </c>
      <c r="D28" s="1">
        <v>0</v>
      </c>
      <c r="E28" s="1">
        <v>0</v>
      </c>
      <c r="F28" s="1"/>
      <c r="G28" s="1">
        <f t="shared" ref="G28:G33" si="5">0.00005*(1-E28)</f>
        <v>5.0000000000000002E-5</v>
      </c>
      <c r="H28" s="1">
        <f>0.00015-(0.00005-G28)</f>
        <v>1.4999999999999999E-4</v>
      </c>
      <c r="I28" s="1"/>
      <c r="J28" s="1">
        <v>5.0000000000000002E-5</v>
      </c>
      <c r="K28" s="1">
        <v>1.4999999999999999E-4</v>
      </c>
      <c r="L28" s="1"/>
      <c r="M28" s="1">
        <f t="shared" ref="M28:M33" si="6">LN((J28*K28)/(G28*H28))</f>
        <v>0</v>
      </c>
      <c r="N28" s="1">
        <f t="shared" ref="N28:N33" si="7">(K28-J28)</f>
        <v>9.9999999999999991E-5</v>
      </c>
      <c r="O28">
        <v>0</v>
      </c>
      <c r="P28">
        <f t="shared" ref="P28:P33" si="8">M28/N28</f>
        <v>0</v>
      </c>
      <c r="R28" s="26">
        <v>4.3659999999999997</v>
      </c>
      <c r="S28" s="26">
        <v>0.99</v>
      </c>
      <c r="U28">
        <f t="array" ref="U28:V30">LINEST(P28:P33,O28:O33,TRUE,TRUE)</f>
        <v>4.3661827874883921</v>
      </c>
      <c r="V28">
        <v>373.41313428352214</v>
      </c>
    </row>
    <row r="29" spans="1:22" x14ac:dyDescent="0.25">
      <c r="A29" s="1" t="s">
        <v>139</v>
      </c>
      <c r="B29" s="1">
        <v>284233</v>
      </c>
      <c r="C29" s="1">
        <v>1941369</v>
      </c>
      <c r="D29" s="1">
        <v>179104</v>
      </c>
      <c r="E29" s="1">
        <f>(D29/(B29+C29+D29))</f>
        <v>7.44806225792259E-2</v>
      </c>
      <c r="F29" s="1"/>
      <c r="G29" s="1">
        <f t="shared" si="5"/>
        <v>4.6275968871038702E-5</v>
      </c>
      <c r="H29" s="1">
        <f t="shared" ref="H29:H33" si="9">0.00015-(0.00005-G29)</f>
        <v>1.462759688710387E-4</v>
      </c>
      <c r="I29" s="1"/>
      <c r="J29" s="1">
        <v>5.0000000000000002E-5</v>
      </c>
      <c r="K29" s="1">
        <v>1.4999999999999999E-4</v>
      </c>
      <c r="L29" s="1"/>
      <c r="M29" s="1">
        <f t="shared" si="6"/>
        <v>0.10254046875909389</v>
      </c>
      <c r="N29" s="1">
        <f t="shared" si="7"/>
        <v>9.9999999999999991E-5</v>
      </c>
      <c r="O29">
        <v>120</v>
      </c>
      <c r="P29">
        <f t="shared" si="8"/>
        <v>1025.4046875909391</v>
      </c>
      <c r="R29" s="26"/>
      <c r="S29" s="26"/>
      <c r="U29">
        <v>0.2198442482521534</v>
      </c>
      <c r="V29">
        <v>203.56675199536878</v>
      </c>
    </row>
    <row r="30" spans="1:22" x14ac:dyDescent="0.25">
      <c r="A30" s="1" t="s">
        <v>140</v>
      </c>
      <c r="B30" s="1">
        <v>413172</v>
      </c>
      <c r="C30" s="1">
        <v>2621427</v>
      </c>
      <c r="D30" s="1">
        <v>387060</v>
      </c>
      <c r="E30" s="1">
        <f>(D30/(B30+C30+D30))</f>
        <v>0.11312056519951287</v>
      </c>
      <c r="F30" s="1"/>
      <c r="G30" s="1">
        <f t="shared" si="5"/>
        <v>4.4343971740024356E-5</v>
      </c>
      <c r="H30" s="1">
        <f t="shared" si="9"/>
        <v>1.4434397174002434E-4</v>
      </c>
      <c r="I30" s="1"/>
      <c r="J30" s="1">
        <v>5.0000000000000002E-5</v>
      </c>
      <c r="K30" s="1">
        <v>1.4999999999999999E-4</v>
      </c>
      <c r="L30" s="1"/>
      <c r="M30" s="1">
        <f t="shared" si="6"/>
        <v>0.15848238087297906</v>
      </c>
      <c r="N30" s="1">
        <f t="shared" si="7"/>
        <v>9.9999999999999991E-5</v>
      </c>
      <c r="O30">
        <v>300</v>
      </c>
      <c r="P30">
        <f t="shared" si="8"/>
        <v>1584.8238087297907</v>
      </c>
      <c r="R30" s="26"/>
      <c r="S30" s="26"/>
      <c r="U30">
        <v>0.98996067935431686</v>
      </c>
      <c r="V30">
        <v>344.18089799246258</v>
      </c>
    </row>
    <row r="31" spans="1:22" x14ac:dyDescent="0.25">
      <c r="A31" s="1" t="s">
        <v>141</v>
      </c>
      <c r="B31" s="1">
        <v>458825</v>
      </c>
      <c r="C31" s="1">
        <v>2465769</v>
      </c>
      <c r="D31" s="1">
        <v>855369</v>
      </c>
      <c r="E31" s="1">
        <f>(D31/(B31+C31+D31))</f>
        <v>0.22629031024906857</v>
      </c>
      <c r="F31" s="1"/>
      <c r="G31" s="1">
        <f t="shared" si="5"/>
        <v>3.8685484487546578E-5</v>
      </c>
      <c r="H31" s="1">
        <f t="shared" si="9"/>
        <v>1.3868548448754656E-4</v>
      </c>
      <c r="I31" s="1"/>
      <c r="J31" s="1">
        <v>5.0000000000000002E-5</v>
      </c>
      <c r="K31" s="1">
        <v>1.4999999999999999E-4</v>
      </c>
      <c r="L31" s="1"/>
      <c r="M31" s="1">
        <f t="shared" si="6"/>
        <v>0.33498517986408555</v>
      </c>
      <c r="N31" s="1">
        <f t="shared" si="7"/>
        <v>9.9999999999999991E-5</v>
      </c>
      <c r="O31">
        <v>600</v>
      </c>
      <c r="P31">
        <f t="shared" si="8"/>
        <v>3349.8517986408556</v>
      </c>
      <c r="R31" s="26"/>
      <c r="S31" s="26"/>
    </row>
    <row r="32" spans="1:22" x14ac:dyDescent="0.25">
      <c r="A32" s="1" t="s">
        <v>142</v>
      </c>
      <c r="B32" s="1">
        <v>554046</v>
      </c>
      <c r="C32" s="1">
        <v>2345588</v>
      </c>
      <c r="D32" s="1">
        <v>1692038</v>
      </c>
      <c r="E32" s="1">
        <f>(D32/(B32+C32+D32))</f>
        <v>0.3685014957514387</v>
      </c>
      <c r="F32" s="1"/>
      <c r="G32" s="1">
        <f t="shared" si="5"/>
        <v>3.1574925212428067E-5</v>
      </c>
      <c r="H32" s="1">
        <f t="shared" si="9"/>
        <v>1.3157492521242804E-4</v>
      </c>
      <c r="I32" s="1"/>
      <c r="J32" s="1">
        <v>5.0000000000000002E-5</v>
      </c>
      <c r="K32" s="1">
        <v>1.4999999999999999E-4</v>
      </c>
      <c r="L32" s="1"/>
      <c r="M32" s="1">
        <f t="shared" si="6"/>
        <v>0.59071853702275223</v>
      </c>
      <c r="N32" s="1">
        <f t="shared" si="7"/>
        <v>9.9999999999999991E-5</v>
      </c>
      <c r="O32">
        <v>1200</v>
      </c>
      <c r="P32">
        <f t="shared" si="8"/>
        <v>5907.185370227523</v>
      </c>
      <c r="R32" s="26"/>
      <c r="S32" s="26"/>
    </row>
    <row r="33" spans="1:19" x14ac:dyDescent="0.25">
      <c r="A33" s="1" t="s">
        <v>143</v>
      </c>
      <c r="B33" s="1">
        <v>738598</v>
      </c>
      <c r="C33" s="1">
        <v>2484709</v>
      </c>
      <c r="D33" s="1">
        <v>2794703</v>
      </c>
      <c r="E33" s="1">
        <f>(D33/(B33+C33+D33))</f>
        <v>0.46438988968114042</v>
      </c>
      <c r="F33" s="1"/>
      <c r="G33" s="1">
        <f t="shared" si="5"/>
        <v>2.6780505515942977E-5</v>
      </c>
      <c r="H33" s="1">
        <f t="shared" si="9"/>
        <v>1.2678050551594296E-4</v>
      </c>
      <c r="I33" s="1"/>
      <c r="J33" s="1">
        <v>5.0000000000000002E-5</v>
      </c>
      <c r="K33" s="1">
        <v>1.4999999999999999E-4</v>
      </c>
      <c r="L33" s="1"/>
      <c r="M33" s="1">
        <f t="shared" si="6"/>
        <v>0.79252679462153608</v>
      </c>
      <c r="N33" s="1">
        <f t="shared" si="7"/>
        <v>9.9999999999999991E-5</v>
      </c>
      <c r="O33">
        <v>1800</v>
      </c>
      <c r="P33">
        <f t="shared" si="8"/>
        <v>7925.2679462153619</v>
      </c>
      <c r="R33" s="26"/>
      <c r="S33" s="26"/>
    </row>
    <row r="53" spans="1:22" x14ac:dyDescent="0.25">
      <c r="A53" t="s">
        <v>130</v>
      </c>
    </row>
    <row r="54" spans="1:22" x14ac:dyDescent="0.25">
      <c r="A54" s="1" t="s">
        <v>5</v>
      </c>
      <c r="B54" s="1">
        <v>0</v>
      </c>
      <c r="C54" s="1">
        <v>0</v>
      </c>
      <c r="D54" s="1">
        <v>0</v>
      </c>
      <c r="E54" s="1">
        <v>0</v>
      </c>
      <c r="F54" s="1"/>
      <c r="G54" s="1">
        <f t="shared" ref="G54:G59" si="10">0.00005*(1-E54)</f>
        <v>5.0000000000000002E-5</v>
      </c>
      <c r="H54" s="1">
        <f>0.00015-(0.00005-G54)</f>
        <v>1.4999999999999999E-4</v>
      </c>
      <c r="I54" s="1"/>
      <c r="J54" s="1">
        <v>5.0000000000000002E-5</v>
      </c>
      <c r="K54" s="1">
        <v>1.4999999999999999E-4</v>
      </c>
      <c r="L54" s="1"/>
      <c r="M54" s="1">
        <f t="shared" ref="M54:M59" si="11">LN((J54*K54)/(G54*H54))</f>
        <v>0</v>
      </c>
      <c r="N54" s="1">
        <f t="shared" ref="N54:N59" si="12">(K54-J54)</f>
        <v>9.9999999999999991E-5</v>
      </c>
      <c r="O54">
        <v>0</v>
      </c>
      <c r="P54">
        <f t="shared" ref="P54:P59" si="13">M54/N54</f>
        <v>0</v>
      </c>
      <c r="R54" s="26">
        <v>7.899</v>
      </c>
      <c r="S54" s="26">
        <v>0.98</v>
      </c>
      <c r="U54">
        <f t="array" ref="U54:V56">LINEST(P54:P59,O54:O59,TRUE,TRUE)</f>
        <v>7.8990185157004147</v>
      </c>
      <c r="V54">
        <v>930.14380172982055</v>
      </c>
    </row>
    <row r="55" spans="1:22" x14ac:dyDescent="0.25">
      <c r="A55" s="1" t="s">
        <v>144</v>
      </c>
      <c r="B55" s="1">
        <v>574599</v>
      </c>
      <c r="C55" s="1">
        <v>3995900</v>
      </c>
      <c r="D55" s="1">
        <v>691417</v>
      </c>
      <c r="E55" s="1">
        <f>(D55/(B55+C55+D55))</f>
        <v>0.13140023519949767</v>
      </c>
      <c r="F55" s="1"/>
      <c r="G55" s="1">
        <f t="shared" si="10"/>
        <v>4.3429988240025119E-5</v>
      </c>
      <c r="H55" s="1">
        <f t="shared" ref="H55:H59" si="14">0.00015-(0.00005-G55)</f>
        <v>1.4342998824002512E-4</v>
      </c>
      <c r="I55" s="1"/>
      <c r="J55" s="1">
        <v>5.0000000000000002E-5</v>
      </c>
      <c r="K55" s="1">
        <v>1.4999999999999999E-4</v>
      </c>
      <c r="L55" s="1"/>
      <c r="M55" s="1">
        <f t="shared" si="11"/>
        <v>0.18566109444261775</v>
      </c>
      <c r="N55" s="1">
        <f t="shared" si="12"/>
        <v>9.9999999999999991E-5</v>
      </c>
      <c r="O55">
        <v>120</v>
      </c>
      <c r="P55">
        <f t="shared" si="13"/>
        <v>1856.6109444261776</v>
      </c>
      <c r="R55" s="26"/>
      <c r="S55" s="26"/>
      <c r="U55">
        <v>0.57925745340414625</v>
      </c>
      <c r="V55">
        <v>536.36863050127909</v>
      </c>
    </row>
    <row r="56" spans="1:22" x14ac:dyDescent="0.25">
      <c r="A56" s="1" t="s">
        <v>145</v>
      </c>
      <c r="B56" s="1">
        <v>502847</v>
      </c>
      <c r="C56" s="1">
        <v>3244843</v>
      </c>
      <c r="D56" s="1">
        <v>1064846</v>
      </c>
      <c r="E56" s="1">
        <f>(D56/(B56+C56+D56))</f>
        <v>0.22126504612121342</v>
      </c>
      <c r="F56" s="1"/>
      <c r="G56" s="1">
        <f t="shared" si="10"/>
        <v>3.8936747693939329E-5</v>
      </c>
      <c r="H56" s="1">
        <f t="shared" si="14"/>
        <v>1.389367476939393E-4</v>
      </c>
      <c r="I56" s="1"/>
      <c r="J56" s="1">
        <v>5.0000000000000002E-5</v>
      </c>
      <c r="K56" s="1">
        <v>1.4999999999999999E-4</v>
      </c>
      <c r="L56" s="1"/>
      <c r="M56" s="1">
        <f t="shared" si="11"/>
        <v>0.32670104702402464</v>
      </c>
      <c r="N56" s="1">
        <f t="shared" si="12"/>
        <v>9.9999999999999991E-5</v>
      </c>
      <c r="O56">
        <v>300</v>
      </c>
      <c r="P56">
        <f t="shared" si="13"/>
        <v>3267.0104702402468</v>
      </c>
      <c r="R56" s="26"/>
      <c r="S56" s="26"/>
      <c r="U56">
        <v>0.97894215050578504</v>
      </c>
      <c r="V56">
        <v>906.86634772812749</v>
      </c>
    </row>
    <row r="57" spans="1:22" x14ac:dyDescent="0.25">
      <c r="A57" s="1" t="s">
        <v>146</v>
      </c>
      <c r="B57" s="1">
        <v>366661</v>
      </c>
      <c r="C57" s="1">
        <v>1659446</v>
      </c>
      <c r="D57" s="1">
        <v>1419801</v>
      </c>
      <c r="E57" s="1">
        <f>(D57/(B57+C57+D57))</f>
        <v>0.41202521947771098</v>
      </c>
      <c r="F57" s="1"/>
      <c r="G57" s="1">
        <f t="shared" si="10"/>
        <v>2.9398739026114453E-5</v>
      </c>
      <c r="H57" s="1">
        <f t="shared" si="14"/>
        <v>1.2939873902611444E-4</v>
      </c>
      <c r="I57" s="1"/>
      <c r="J57" s="1">
        <v>5.0000000000000002E-5</v>
      </c>
      <c r="K57" s="1">
        <v>1.4999999999999999E-4</v>
      </c>
      <c r="L57" s="1"/>
      <c r="M57" s="1">
        <f t="shared" si="11"/>
        <v>0.67880787912348028</v>
      </c>
      <c r="N57" s="1">
        <f t="shared" si="12"/>
        <v>9.9999999999999991E-5</v>
      </c>
      <c r="O57">
        <v>600</v>
      </c>
      <c r="P57">
        <f t="shared" si="13"/>
        <v>6788.0787912348032</v>
      </c>
      <c r="R57" s="26"/>
      <c r="S57" s="26"/>
    </row>
    <row r="58" spans="1:22" x14ac:dyDescent="0.25">
      <c r="A58" s="1" t="s">
        <v>147</v>
      </c>
      <c r="B58" s="1">
        <v>585811</v>
      </c>
      <c r="C58" s="1">
        <v>1738364</v>
      </c>
      <c r="D58" s="1">
        <v>3343853</v>
      </c>
      <c r="E58" s="1">
        <f>(D58/(B58+C58+D58))</f>
        <v>0.58994997907561497</v>
      </c>
      <c r="F58" s="1"/>
      <c r="G58" s="1">
        <f t="shared" si="10"/>
        <v>2.0502501046219252E-5</v>
      </c>
      <c r="H58" s="1">
        <f t="shared" si="14"/>
        <v>1.2050250104621924E-4</v>
      </c>
      <c r="I58" s="1"/>
      <c r="J58" s="1">
        <v>5.0000000000000002E-5</v>
      </c>
      <c r="K58" s="1">
        <v>1.4999999999999999E-4</v>
      </c>
      <c r="L58" s="1"/>
      <c r="M58" s="1">
        <f t="shared" si="11"/>
        <v>1.1104409102815114</v>
      </c>
      <c r="N58" s="1">
        <f t="shared" si="12"/>
        <v>9.9999999999999991E-5</v>
      </c>
      <c r="O58">
        <v>1200</v>
      </c>
      <c r="P58">
        <f t="shared" si="13"/>
        <v>11104.409102815114</v>
      </c>
      <c r="R58" s="26"/>
      <c r="S58" s="26"/>
    </row>
    <row r="59" spans="1:22" x14ac:dyDescent="0.25">
      <c r="A59" s="1" t="s">
        <v>148</v>
      </c>
      <c r="B59" s="1">
        <v>601280</v>
      </c>
      <c r="C59" s="1">
        <v>1300438</v>
      </c>
      <c r="D59" s="1">
        <v>4229250</v>
      </c>
      <c r="E59" s="1">
        <f>(D59/(B59+C59+D59))</f>
        <v>0.68981766011500956</v>
      </c>
      <c r="F59" s="1"/>
      <c r="G59" s="1">
        <f t="shared" si="10"/>
        <v>1.5509116994249524E-5</v>
      </c>
      <c r="H59" s="1">
        <f t="shared" si="14"/>
        <v>1.1550911699424952E-4</v>
      </c>
      <c r="I59" s="1"/>
      <c r="J59" s="1">
        <v>5.0000000000000002E-5</v>
      </c>
      <c r="K59" s="1">
        <v>1.4999999999999999E-4</v>
      </c>
      <c r="L59" s="1"/>
      <c r="M59" s="1">
        <f t="shared" si="11"/>
        <v>1.4318807934778253</v>
      </c>
      <c r="N59" s="1">
        <f t="shared" si="12"/>
        <v>9.9999999999999991E-5</v>
      </c>
      <c r="O59">
        <v>1800</v>
      </c>
      <c r="P59">
        <f t="shared" si="13"/>
        <v>14318.807934778253</v>
      </c>
      <c r="R59" s="26"/>
      <c r="S59" s="26"/>
    </row>
  </sheetData>
  <mergeCells count="6">
    <mergeCell ref="R3:R8"/>
    <mergeCell ref="S3:S8"/>
    <mergeCell ref="R28:R33"/>
    <mergeCell ref="S28:S33"/>
    <mergeCell ref="R54:R59"/>
    <mergeCell ref="S54:S5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9"/>
  <sheetViews>
    <sheetView zoomScale="60" zoomScaleNormal="60" workbookViewId="0">
      <selection activeCell="AA52" sqref="AA52"/>
    </sheetView>
  </sheetViews>
  <sheetFormatPr defaultRowHeight="15" x14ac:dyDescent="0.25"/>
  <cols>
    <col min="1" max="1" width="10.5703125" bestFit="1" customWidth="1"/>
    <col min="2" max="2" width="16.42578125" bestFit="1" customWidth="1"/>
    <col min="3" max="3" width="15.42578125" bestFit="1" customWidth="1"/>
    <col min="4" max="4" width="12.7109375" bestFit="1" customWidth="1"/>
    <col min="7" max="7" width="11.140625" bestFit="1" customWidth="1"/>
    <col min="8" max="8" width="14.7109375" bestFit="1" customWidth="1"/>
    <col min="10" max="10" width="13.42578125" bestFit="1" customWidth="1"/>
    <col min="11" max="11" width="13.28515625" bestFit="1" customWidth="1"/>
    <col min="13" max="13" width="10.5703125" bestFit="1" customWidth="1"/>
    <col min="14" max="14" width="12.42578125" bestFit="1" customWidth="1"/>
    <col min="15" max="15" width="6.85546875" bestFit="1" customWidth="1"/>
    <col min="16" max="16" width="10.5703125" bestFit="1" customWidth="1"/>
    <col min="18" max="18" width="12" bestFit="1" customWidth="1"/>
    <col min="21" max="21" width="9.85546875" customWidth="1"/>
  </cols>
  <sheetData>
    <row r="1" spans="1:22" x14ac:dyDescent="0.25">
      <c r="A1" s="1" t="s">
        <v>1</v>
      </c>
      <c r="B1" s="1" t="s">
        <v>2</v>
      </c>
      <c r="C1" s="1" t="s">
        <v>3</v>
      </c>
      <c r="D1" s="1" t="s">
        <v>108</v>
      </c>
      <c r="E1" s="1" t="s">
        <v>0</v>
      </c>
      <c r="F1" s="1"/>
      <c r="G1" s="1" t="s">
        <v>18</v>
      </c>
      <c r="H1" s="1" t="s">
        <v>19</v>
      </c>
      <c r="I1" s="1"/>
      <c r="J1" s="1" t="s">
        <v>8</v>
      </c>
      <c r="K1" s="1" t="s">
        <v>7</v>
      </c>
      <c r="L1" s="1"/>
      <c r="M1" s="1" t="s">
        <v>6</v>
      </c>
      <c r="N1" s="1" t="s">
        <v>9</v>
      </c>
      <c r="O1" s="1" t="s">
        <v>20</v>
      </c>
      <c r="P1" s="1" t="s">
        <v>36</v>
      </c>
      <c r="Q1" s="1"/>
      <c r="R1" s="9" t="s">
        <v>67</v>
      </c>
      <c r="S1" s="9" t="s">
        <v>68</v>
      </c>
      <c r="U1" t="s">
        <v>109</v>
      </c>
    </row>
    <row r="2" spans="1:22" x14ac:dyDescent="0.25">
      <c r="A2" t="s">
        <v>131</v>
      </c>
    </row>
    <row r="3" spans="1:22" x14ac:dyDescent="0.25">
      <c r="A3" s="1" t="s">
        <v>5</v>
      </c>
      <c r="B3" s="1">
        <v>0</v>
      </c>
      <c r="C3" s="1">
        <v>0</v>
      </c>
      <c r="D3" s="1">
        <v>0</v>
      </c>
      <c r="E3" s="1">
        <v>0</v>
      </c>
      <c r="F3" s="1"/>
      <c r="G3" s="1">
        <f t="shared" ref="G3:G8" si="0">0.00005*(1-E3)</f>
        <v>5.0000000000000002E-5</v>
      </c>
      <c r="H3" s="1">
        <f>0.00015-(0.00005-G3)</f>
        <v>1.4999999999999999E-4</v>
      </c>
      <c r="I3" s="1"/>
      <c r="J3" s="1">
        <v>5.0000000000000002E-5</v>
      </c>
      <c r="K3" s="1">
        <v>1.4999999999999999E-4</v>
      </c>
      <c r="L3" s="1"/>
      <c r="M3" s="1">
        <f t="shared" ref="M3:M8" si="1">LN((J3*K3)/(G3*H3))</f>
        <v>0</v>
      </c>
      <c r="N3" s="1">
        <f t="shared" ref="N3:N8" si="2">(K3-J3)</f>
        <v>9.9999999999999991E-5</v>
      </c>
      <c r="O3">
        <v>0</v>
      </c>
      <c r="P3">
        <f t="shared" ref="P3:P8" si="3">M3/N3</f>
        <v>0</v>
      </c>
      <c r="R3" s="26">
        <v>3.7919999999999998</v>
      </c>
      <c r="S3" s="26">
        <v>0.97</v>
      </c>
      <c r="U3">
        <f t="array" ref="U3:V5">LINEST(P3:P8,O3:O8,TRUE,TRUE)</f>
        <v>3.7920926807027184</v>
      </c>
      <c r="V3">
        <v>402.42322847125752</v>
      </c>
    </row>
    <row r="4" spans="1:22" x14ac:dyDescent="0.25">
      <c r="A4" s="1" t="s">
        <v>154</v>
      </c>
      <c r="B4" s="1">
        <v>522173</v>
      </c>
      <c r="C4" s="1">
        <v>3941481</v>
      </c>
      <c r="D4" s="1">
        <v>278625</v>
      </c>
      <c r="E4" s="1">
        <f>(D4/(B4+C4+D4))</f>
        <v>5.8753396837259046E-2</v>
      </c>
      <c r="F4" s="1"/>
      <c r="G4" s="1">
        <f t="shared" si="0"/>
        <v>4.7062330158137054E-5</v>
      </c>
      <c r="H4" s="1">
        <f t="shared" ref="H4:H8" si="4">0.00015-(0.00005-G4)</f>
        <v>1.4706233015813704E-4</v>
      </c>
      <c r="I4" s="1"/>
      <c r="J4" s="1">
        <v>5.0000000000000002E-5</v>
      </c>
      <c r="K4" s="1">
        <v>1.4999999999999999E-4</v>
      </c>
      <c r="L4" s="1"/>
      <c r="M4" s="1">
        <f t="shared" si="1"/>
        <v>8.0328891237328226E-2</v>
      </c>
      <c r="N4" s="1">
        <f t="shared" si="2"/>
        <v>9.9999999999999991E-5</v>
      </c>
      <c r="O4">
        <v>120</v>
      </c>
      <c r="P4">
        <f t="shared" si="3"/>
        <v>803.2889123732823</v>
      </c>
      <c r="R4" s="26"/>
      <c r="S4" s="26"/>
      <c r="U4">
        <v>0.29485968044536903</v>
      </c>
      <c r="V4">
        <v>273.02796375100615</v>
      </c>
    </row>
    <row r="5" spans="1:22" x14ac:dyDescent="0.25">
      <c r="A5" s="1" t="s">
        <v>155</v>
      </c>
      <c r="B5" s="1">
        <v>472256</v>
      </c>
      <c r="C5" s="1">
        <v>3249418</v>
      </c>
      <c r="D5" s="1">
        <v>460535</v>
      </c>
      <c r="E5" s="1">
        <f>(D5/(B5+C5+D5))</f>
        <v>0.11011764357065847</v>
      </c>
      <c r="F5" s="1"/>
      <c r="G5" s="1">
        <f t="shared" si="0"/>
        <v>4.4494117821467078E-5</v>
      </c>
      <c r="H5" s="1">
        <f t="shared" si="4"/>
        <v>1.4449411782146705E-4</v>
      </c>
      <c r="I5" s="1"/>
      <c r="J5" s="1">
        <v>5.0000000000000002E-5</v>
      </c>
      <c r="K5" s="1">
        <v>1.4999999999999999E-4</v>
      </c>
      <c r="L5" s="1"/>
      <c r="M5" s="1">
        <f t="shared" si="1"/>
        <v>0.15406250327045617</v>
      </c>
      <c r="N5" s="1">
        <f t="shared" si="2"/>
        <v>9.9999999999999991E-5</v>
      </c>
      <c r="O5">
        <v>300</v>
      </c>
      <c r="P5">
        <f t="shared" si="3"/>
        <v>1540.6250327045618</v>
      </c>
      <c r="R5" s="26"/>
      <c r="S5" s="26"/>
      <c r="U5">
        <v>0.97638680318729221</v>
      </c>
      <c r="V5">
        <v>461.62258237048798</v>
      </c>
    </row>
    <row r="6" spans="1:22" x14ac:dyDescent="0.25">
      <c r="A6" s="1" t="s">
        <v>156</v>
      </c>
      <c r="B6" s="1">
        <v>620694</v>
      </c>
      <c r="C6" s="1">
        <v>3396104</v>
      </c>
      <c r="D6" s="1">
        <v>1071575</v>
      </c>
      <c r="E6" s="1">
        <f>(D6/(B6+C6+D6))</f>
        <v>0.21059285551589871</v>
      </c>
      <c r="F6" s="1"/>
      <c r="G6" s="1">
        <f t="shared" si="0"/>
        <v>3.9470357224205071E-5</v>
      </c>
      <c r="H6" s="1">
        <f t="shared" si="4"/>
        <v>1.3947035722420507E-4</v>
      </c>
      <c r="I6" s="1"/>
      <c r="J6" s="1">
        <v>5.0000000000000002E-5</v>
      </c>
      <c r="K6" s="1">
        <v>1.4999999999999999E-4</v>
      </c>
      <c r="L6" s="1"/>
      <c r="M6" s="1">
        <f t="shared" si="1"/>
        <v>0.30925627370089492</v>
      </c>
      <c r="N6" s="1">
        <f t="shared" si="2"/>
        <v>9.9999999999999991E-5</v>
      </c>
      <c r="O6">
        <v>600</v>
      </c>
      <c r="P6">
        <f t="shared" si="3"/>
        <v>3092.5627370089496</v>
      </c>
      <c r="R6" s="26"/>
      <c r="S6" s="26"/>
    </row>
    <row r="7" spans="1:22" x14ac:dyDescent="0.25">
      <c r="A7" s="1" t="s">
        <v>157</v>
      </c>
      <c r="B7" s="1">
        <v>705022</v>
      </c>
      <c r="C7" s="1">
        <v>3080726</v>
      </c>
      <c r="D7" s="1">
        <v>2006945</v>
      </c>
      <c r="E7" s="1">
        <f>(D7/(B7+C7+D7))</f>
        <v>0.34646148173224439</v>
      </c>
      <c r="F7" s="1"/>
      <c r="G7" s="1">
        <f t="shared" si="0"/>
        <v>3.2676925913387781E-5</v>
      </c>
      <c r="H7" s="1">
        <f t="shared" si="4"/>
        <v>1.3267692591338777E-4</v>
      </c>
      <c r="I7" s="1"/>
      <c r="J7" s="1">
        <v>5.0000000000000002E-5</v>
      </c>
      <c r="K7" s="1">
        <v>1.4999999999999999E-4</v>
      </c>
      <c r="L7" s="1"/>
      <c r="M7" s="1">
        <f t="shared" si="1"/>
        <v>0.5480720556230394</v>
      </c>
      <c r="N7" s="1">
        <f t="shared" si="2"/>
        <v>9.9999999999999991E-5</v>
      </c>
      <c r="O7">
        <v>1200</v>
      </c>
      <c r="P7">
        <f t="shared" si="3"/>
        <v>5480.7205562303943</v>
      </c>
      <c r="R7" s="26"/>
      <c r="S7" s="26"/>
    </row>
    <row r="8" spans="1:22" x14ac:dyDescent="0.25">
      <c r="A8" s="1" t="s">
        <v>158</v>
      </c>
      <c r="B8" s="1">
        <v>673424</v>
      </c>
      <c r="C8" s="1">
        <v>2529086</v>
      </c>
      <c r="D8" s="1">
        <v>2223565</v>
      </c>
      <c r="E8" s="1">
        <f>(D8/(B8+C8+D8))</f>
        <v>0.40979252959091056</v>
      </c>
      <c r="F8" s="1"/>
      <c r="G8" s="1">
        <f t="shared" si="0"/>
        <v>2.9510373520454472E-5</v>
      </c>
      <c r="H8" s="1">
        <f t="shared" si="4"/>
        <v>1.2951037352045445E-4</v>
      </c>
      <c r="I8" s="1"/>
      <c r="J8" s="1">
        <v>5.0000000000000002E-5</v>
      </c>
      <c r="K8" s="1">
        <v>1.4999999999999999E-4</v>
      </c>
      <c r="L8" s="1"/>
      <c r="M8" s="1">
        <f t="shared" si="1"/>
        <v>0.67415547089352834</v>
      </c>
      <c r="N8" s="1">
        <f t="shared" si="2"/>
        <v>9.9999999999999991E-5</v>
      </c>
      <c r="O8">
        <v>1800</v>
      </c>
      <c r="P8">
        <f t="shared" si="3"/>
        <v>6741.554708935284</v>
      </c>
      <c r="R8" s="26"/>
      <c r="S8" s="26"/>
    </row>
    <row r="27" spans="1:22" x14ac:dyDescent="0.25">
      <c r="A27" t="s">
        <v>132</v>
      </c>
    </row>
    <row r="28" spans="1:22" x14ac:dyDescent="0.25">
      <c r="A28" s="1" t="s">
        <v>5</v>
      </c>
      <c r="B28" s="1">
        <v>0</v>
      </c>
      <c r="C28" s="1">
        <v>0</v>
      </c>
      <c r="D28" s="1">
        <v>0</v>
      </c>
      <c r="E28" s="1">
        <v>0</v>
      </c>
      <c r="F28" s="1"/>
      <c r="G28" s="1">
        <f t="shared" ref="G28:G33" si="5">0.00005*(1-E28)</f>
        <v>5.0000000000000002E-5</v>
      </c>
      <c r="H28" s="1">
        <f>0.00015-(0.00005-G28)</f>
        <v>1.4999999999999999E-4</v>
      </c>
      <c r="I28" s="1"/>
      <c r="J28" s="1">
        <v>5.0000000000000002E-5</v>
      </c>
      <c r="K28" s="1">
        <v>1.4999999999999999E-4</v>
      </c>
      <c r="L28" s="1"/>
      <c r="M28" s="1">
        <f t="shared" ref="M28:M33" si="6">LN((J28*K28)/(G28*H28))</f>
        <v>0</v>
      </c>
      <c r="N28" s="1">
        <f t="shared" ref="N28:N33" si="7">(K28-J28)</f>
        <v>9.9999999999999991E-5</v>
      </c>
      <c r="O28">
        <v>0</v>
      </c>
      <c r="P28">
        <f t="shared" ref="P28:P33" si="8">M28/N28</f>
        <v>0</v>
      </c>
      <c r="R28" s="27">
        <v>11.82</v>
      </c>
      <c r="S28" s="26">
        <v>0.96</v>
      </c>
      <c r="U28">
        <f t="array" ref="U28:V30">LINEST(P28:P33,O28:O33,TRUE,TRUE)</f>
        <v>11.819760202049672</v>
      </c>
      <c r="V28">
        <v>2375.6036056413304</v>
      </c>
    </row>
    <row r="29" spans="1:22" x14ac:dyDescent="0.25">
      <c r="A29" s="1" t="s">
        <v>159</v>
      </c>
      <c r="B29" s="1">
        <v>479097</v>
      </c>
      <c r="C29" s="1">
        <v>2966105</v>
      </c>
      <c r="D29" s="1">
        <v>1186214</v>
      </c>
      <c r="E29" s="1">
        <f>(D29/(B29+C29+D29))</f>
        <v>0.25612339725043054</v>
      </c>
      <c r="F29" s="1"/>
      <c r="G29" s="1">
        <f t="shared" si="5"/>
        <v>3.7193830137478474E-5</v>
      </c>
      <c r="H29" s="1">
        <f t="shared" ref="H29:H33" si="9">0.00015-(0.00005-G29)</f>
        <v>1.3719383013747845E-4</v>
      </c>
      <c r="I29" s="1"/>
      <c r="J29" s="1">
        <v>5.0000000000000002E-5</v>
      </c>
      <c r="K29" s="1">
        <v>1.4999999999999999E-4</v>
      </c>
      <c r="L29" s="1"/>
      <c r="M29" s="1">
        <f t="shared" si="6"/>
        <v>0.38512066408325069</v>
      </c>
      <c r="N29" s="1">
        <f t="shared" si="7"/>
        <v>9.9999999999999991E-5</v>
      </c>
      <c r="O29">
        <v>120</v>
      </c>
      <c r="P29">
        <f t="shared" si="8"/>
        <v>3851.2066408325072</v>
      </c>
      <c r="R29" s="27"/>
      <c r="S29" s="26"/>
      <c r="U29">
        <v>1.1855142590960646</v>
      </c>
      <c r="V29">
        <v>1097.737553231703</v>
      </c>
    </row>
    <row r="30" spans="1:22" x14ac:dyDescent="0.25">
      <c r="A30" s="1" t="s">
        <v>160</v>
      </c>
      <c r="B30" s="1">
        <v>487573</v>
      </c>
      <c r="C30" s="1">
        <v>2488392</v>
      </c>
      <c r="D30" s="1">
        <v>2006529</v>
      </c>
      <c r="E30" s="1">
        <f>(D30/(B30+C30+D30))</f>
        <v>0.40271578851876189</v>
      </c>
      <c r="F30" s="1"/>
      <c r="G30" s="1">
        <f t="shared" si="5"/>
        <v>2.9864210574061908E-5</v>
      </c>
      <c r="H30" s="1">
        <f t="shared" si="9"/>
        <v>1.2986421057406189E-4</v>
      </c>
      <c r="I30" s="1"/>
      <c r="J30" s="1">
        <v>5.0000000000000002E-5</v>
      </c>
      <c r="K30" s="1">
        <v>1.4999999999999999E-4</v>
      </c>
      <c r="L30" s="1"/>
      <c r="M30" s="1">
        <f t="shared" si="6"/>
        <v>0.65950813633255201</v>
      </c>
      <c r="N30" s="1">
        <f t="shared" si="7"/>
        <v>9.9999999999999991E-5</v>
      </c>
      <c r="O30">
        <v>300</v>
      </c>
      <c r="P30">
        <f t="shared" si="8"/>
        <v>6595.0813633255202</v>
      </c>
      <c r="R30" s="27"/>
      <c r="S30" s="26"/>
      <c r="U30">
        <v>0.96131676893938534</v>
      </c>
      <c r="V30">
        <v>1856.0019901478399</v>
      </c>
    </row>
    <row r="31" spans="1:22" x14ac:dyDescent="0.25">
      <c r="A31" s="1" t="s">
        <v>161</v>
      </c>
      <c r="B31" s="1">
        <v>471159</v>
      </c>
      <c r="C31" s="1">
        <v>1428923</v>
      </c>
      <c r="D31" s="1">
        <v>2964495</v>
      </c>
      <c r="E31" s="1">
        <f>(D31/(B31+C31+D31))</f>
        <v>0.60940447648377238</v>
      </c>
      <c r="F31" s="1"/>
      <c r="G31" s="1">
        <f t="shared" si="5"/>
        <v>1.9529776175811383E-5</v>
      </c>
      <c r="H31" s="1">
        <f t="shared" si="9"/>
        <v>1.1952977617581137E-4</v>
      </c>
      <c r="I31" s="1"/>
      <c r="J31" s="1">
        <v>5.0000000000000002E-5</v>
      </c>
      <c r="K31" s="1">
        <v>1.4999999999999999E-4</v>
      </c>
      <c r="L31" s="1"/>
      <c r="M31" s="1">
        <f t="shared" si="6"/>
        <v>1.1671525018809512</v>
      </c>
      <c r="N31" s="1">
        <f t="shared" si="7"/>
        <v>9.9999999999999991E-5</v>
      </c>
      <c r="O31">
        <v>600</v>
      </c>
      <c r="P31">
        <f t="shared" si="8"/>
        <v>11671.525018809512</v>
      </c>
      <c r="R31" s="27"/>
      <c r="S31" s="26"/>
    </row>
    <row r="32" spans="1:22" x14ac:dyDescent="0.25">
      <c r="A32" s="1" t="s">
        <v>162</v>
      </c>
      <c r="B32" s="1">
        <v>488380</v>
      </c>
      <c r="C32" s="1">
        <v>800151</v>
      </c>
      <c r="D32" s="1">
        <v>4198781</v>
      </c>
      <c r="E32" s="1">
        <f>(D32/(B32+C32+D32))</f>
        <v>0.76517992780436028</v>
      </c>
      <c r="F32" s="1"/>
      <c r="G32" s="1">
        <f t="shared" si="5"/>
        <v>1.1741003609781987E-5</v>
      </c>
      <c r="H32" s="1">
        <f t="shared" si="9"/>
        <v>1.1174100360978197E-4</v>
      </c>
      <c r="I32" s="1"/>
      <c r="J32" s="1">
        <v>5.0000000000000002E-5</v>
      </c>
      <c r="K32" s="1">
        <v>1.4999999999999999E-4</v>
      </c>
      <c r="L32" s="1"/>
      <c r="M32" s="1">
        <f t="shared" si="6"/>
        <v>1.7433872767828356</v>
      </c>
      <c r="N32" s="1">
        <f t="shared" si="7"/>
        <v>9.9999999999999991E-5</v>
      </c>
      <c r="O32">
        <v>1200</v>
      </c>
      <c r="P32">
        <f t="shared" si="8"/>
        <v>17433.872767828358</v>
      </c>
      <c r="R32" s="27"/>
      <c r="S32" s="26"/>
    </row>
    <row r="33" spans="1:19" x14ac:dyDescent="0.25">
      <c r="A33" s="1" t="s">
        <v>163</v>
      </c>
      <c r="B33" s="1">
        <v>580332</v>
      </c>
      <c r="C33" s="1">
        <v>581265</v>
      </c>
      <c r="D33" s="1">
        <v>6520915</v>
      </c>
      <c r="E33" s="1">
        <f>(D33/(B33+C33+D33))</f>
        <v>0.84879984567547695</v>
      </c>
      <c r="F33" s="1"/>
      <c r="G33" s="1">
        <f t="shared" si="5"/>
        <v>7.5600077162261528E-6</v>
      </c>
      <c r="H33" s="1">
        <f t="shared" si="9"/>
        <v>1.0756000771622613E-4</v>
      </c>
      <c r="I33" s="1"/>
      <c r="J33" s="1">
        <v>5.0000000000000002E-5</v>
      </c>
      <c r="K33" s="1">
        <v>1.4999999999999999E-4</v>
      </c>
      <c r="L33" s="1"/>
      <c r="M33" s="1">
        <f t="shared" si="6"/>
        <v>2.221737185529177</v>
      </c>
      <c r="N33" s="1">
        <f t="shared" si="7"/>
        <v>9.9999999999999991E-5</v>
      </c>
      <c r="O33">
        <v>1800</v>
      </c>
      <c r="P33">
        <f t="shared" si="8"/>
        <v>22217.371855291771</v>
      </c>
      <c r="R33" s="27"/>
      <c r="S33" s="26"/>
    </row>
    <row r="53" spans="1:22" x14ac:dyDescent="0.25">
      <c r="A53" t="s">
        <v>133</v>
      </c>
    </row>
    <row r="54" spans="1:22" x14ac:dyDescent="0.25">
      <c r="A54" s="1" t="s">
        <v>5</v>
      </c>
      <c r="B54" s="1">
        <v>0</v>
      </c>
      <c r="C54" s="1">
        <v>0</v>
      </c>
      <c r="D54" s="1">
        <v>0</v>
      </c>
      <c r="E54" s="1">
        <v>0</v>
      </c>
      <c r="F54" s="1"/>
      <c r="G54" s="1">
        <f t="shared" ref="G54:G59" si="10">0.00005*(1-E54)</f>
        <v>5.0000000000000002E-5</v>
      </c>
      <c r="H54" s="1">
        <f>0.00015-(0.00005-G54)</f>
        <v>1.4999999999999999E-4</v>
      </c>
      <c r="I54" s="1"/>
      <c r="J54" s="1">
        <v>5.0000000000000002E-5</v>
      </c>
      <c r="K54" s="1">
        <v>1.4999999999999999E-4</v>
      </c>
      <c r="L54" s="1"/>
      <c r="M54" s="1">
        <f t="shared" ref="M54:M59" si="11">LN((J54*K54)/(G54*H54))</f>
        <v>0</v>
      </c>
      <c r="N54" s="1">
        <f t="shared" ref="N54:N59" si="12">(K54-J54)</f>
        <v>9.9999999999999991E-5</v>
      </c>
      <c r="O54">
        <v>0</v>
      </c>
      <c r="P54">
        <f t="shared" ref="P54:P59" si="13">M54/N54</f>
        <v>0</v>
      </c>
      <c r="R54" s="26">
        <v>23.946999999999999</v>
      </c>
      <c r="S54" s="26">
        <v>0.98</v>
      </c>
      <c r="U54">
        <f t="array" ref="U54:V56">LINEST(P54:P58,O54:O58,TRUE,TRUE)</f>
        <v>23.946510631504459</v>
      </c>
      <c r="V54">
        <v>2422.703470367147</v>
      </c>
    </row>
    <row r="55" spans="1:22" x14ac:dyDescent="0.25">
      <c r="A55" s="1" t="s">
        <v>149</v>
      </c>
      <c r="B55" s="1">
        <v>700487</v>
      </c>
      <c r="C55" s="1">
        <v>3982863</v>
      </c>
      <c r="D55" s="1">
        <v>2904814</v>
      </c>
      <c r="E55" s="1">
        <f>(D55/(B55+C55+D55))</f>
        <v>0.38280854235622741</v>
      </c>
      <c r="F55" s="1"/>
      <c r="G55" s="1">
        <f t="shared" si="10"/>
        <v>3.0859572882188631E-5</v>
      </c>
      <c r="H55" s="1">
        <f t="shared" ref="H55:H59" si="14">0.00015-(0.00005-G55)</f>
        <v>1.3085957288218862E-4</v>
      </c>
      <c r="I55" s="1"/>
      <c r="J55" s="1">
        <v>5.0000000000000002E-5</v>
      </c>
      <c r="K55" s="1">
        <v>1.4999999999999999E-4</v>
      </c>
      <c r="L55" s="1"/>
      <c r="M55" s="1">
        <f t="shared" si="11"/>
        <v>0.61908650767777496</v>
      </c>
      <c r="N55" s="1">
        <f t="shared" si="12"/>
        <v>9.9999999999999991E-5</v>
      </c>
      <c r="O55">
        <v>120</v>
      </c>
      <c r="P55">
        <f t="shared" si="13"/>
        <v>6190.8650767777499</v>
      </c>
      <c r="R55" s="26"/>
      <c r="S55" s="26"/>
      <c r="U55">
        <v>1.979034617113153</v>
      </c>
      <c r="V55">
        <v>1221.3706376985169</v>
      </c>
    </row>
    <row r="56" spans="1:22" x14ac:dyDescent="0.25">
      <c r="A56" s="1" t="s">
        <v>150</v>
      </c>
      <c r="B56" s="1">
        <v>783903</v>
      </c>
      <c r="C56" s="1">
        <v>2978848</v>
      </c>
      <c r="D56" s="1">
        <v>5611722</v>
      </c>
      <c r="E56" s="1">
        <f>(D56/(B56+C56+D56))</f>
        <v>0.59861733027552588</v>
      </c>
      <c r="F56" s="1"/>
      <c r="G56" s="1">
        <f t="shared" si="10"/>
        <v>2.0069133486223706E-5</v>
      </c>
      <c r="H56" s="1">
        <f t="shared" si="14"/>
        <v>1.2006913348622369E-4</v>
      </c>
      <c r="I56" s="1"/>
      <c r="J56" s="1">
        <v>5.0000000000000002E-5</v>
      </c>
      <c r="K56" s="1">
        <v>1.4999999999999999E-4</v>
      </c>
      <c r="L56" s="1"/>
      <c r="M56" s="1">
        <f t="shared" si="11"/>
        <v>1.1354076229477823</v>
      </c>
      <c r="N56" s="1">
        <f t="shared" si="12"/>
        <v>9.9999999999999991E-5</v>
      </c>
      <c r="O56">
        <v>300</v>
      </c>
      <c r="P56">
        <f t="shared" si="13"/>
        <v>11354.076229477823</v>
      </c>
      <c r="R56" s="26"/>
      <c r="S56" s="26"/>
      <c r="U56">
        <v>0.97992133781716739</v>
      </c>
      <c r="V56">
        <v>1896.9023576909512</v>
      </c>
    </row>
    <row r="57" spans="1:22" x14ac:dyDescent="0.25">
      <c r="A57" s="1" t="s">
        <v>151</v>
      </c>
      <c r="B57" s="1">
        <v>518144</v>
      </c>
      <c r="C57" s="1">
        <v>1082941</v>
      </c>
      <c r="D57" s="1">
        <v>5199254</v>
      </c>
      <c r="E57" s="1">
        <f>(D57/(B57+C57+D57))</f>
        <v>0.76455806100254708</v>
      </c>
      <c r="F57" s="1"/>
      <c r="G57" s="1">
        <f t="shared" si="10"/>
        <v>1.1772096949872647E-5</v>
      </c>
      <c r="H57" s="1">
        <f t="shared" si="14"/>
        <v>1.1177209694987264E-4</v>
      </c>
      <c r="I57" s="1"/>
      <c r="J57" s="1">
        <v>5.0000000000000002E-5</v>
      </c>
      <c r="K57" s="1">
        <v>1.4999999999999999E-4</v>
      </c>
      <c r="L57" s="1"/>
      <c r="M57" s="1">
        <f t="shared" si="11"/>
        <v>1.7404642840380982</v>
      </c>
      <c r="N57" s="1">
        <f t="shared" si="12"/>
        <v>9.9999999999999991E-5</v>
      </c>
      <c r="O57">
        <v>600</v>
      </c>
      <c r="P57">
        <f t="shared" si="13"/>
        <v>17404.642840380984</v>
      </c>
      <c r="R57" s="26"/>
      <c r="S57" s="26"/>
    </row>
    <row r="58" spans="1:22" x14ac:dyDescent="0.25">
      <c r="A58" s="1" t="s">
        <v>152</v>
      </c>
      <c r="B58" s="1">
        <v>394246</v>
      </c>
      <c r="C58" s="1">
        <v>195133</v>
      </c>
      <c r="D58" s="1">
        <v>7848217</v>
      </c>
      <c r="E58" s="1">
        <f>(D58/(B58+C58+D58))</f>
        <v>0.93014846882927316</v>
      </c>
      <c r="F58" s="1"/>
      <c r="G58" s="1">
        <f t="shared" si="10"/>
        <v>3.4925765585363422E-6</v>
      </c>
      <c r="H58" s="1">
        <f t="shared" si="14"/>
        <v>1.0349257655853632E-4</v>
      </c>
      <c r="I58" s="1"/>
      <c r="J58" s="1">
        <v>5.0000000000000002E-5</v>
      </c>
      <c r="K58" s="1">
        <v>1.4999999999999999E-4</v>
      </c>
      <c r="L58" s="1"/>
      <c r="M58" s="1">
        <f t="shared" si="11"/>
        <v>3.0325186807139071</v>
      </c>
      <c r="N58" s="1">
        <f t="shared" si="12"/>
        <v>9.9999999999999991E-5</v>
      </c>
      <c r="O58">
        <v>1200</v>
      </c>
      <c r="P58">
        <f t="shared" si="13"/>
        <v>30325.186807139075</v>
      </c>
      <c r="R58" s="26"/>
      <c r="S58" s="26"/>
    </row>
    <row r="59" spans="1:22" x14ac:dyDescent="0.25">
      <c r="A59" s="1" t="s">
        <v>153</v>
      </c>
      <c r="B59" s="1"/>
      <c r="C59" s="1"/>
      <c r="D59" s="1"/>
      <c r="E59" s="1" t="e">
        <f>(D59/(B59+C59+D59))</f>
        <v>#DIV/0!</v>
      </c>
      <c r="F59" s="1"/>
      <c r="G59" s="1" t="e">
        <f t="shared" si="10"/>
        <v>#DIV/0!</v>
      </c>
      <c r="H59" s="1" t="e">
        <f t="shared" si="14"/>
        <v>#DIV/0!</v>
      </c>
      <c r="I59" s="1"/>
      <c r="J59" s="1">
        <v>5.0000000000000002E-5</v>
      </c>
      <c r="K59" s="1">
        <v>1.4999999999999999E-4</v>
      </c>
      <c r="L59" s="1"/>
      <c r="M59" s="1" t="e">
        <f t="shared" si="11"/>
        <v>#DIV/0!</v>
      </c>
      <c r="N59" s="1">
        <f t="shared" si="12"/>
        <v>9.9999999999999991E-5</v>
      </c>
      <c r="O59">
        <v>1800</v>
      </c>
      <c r="P59" t="e">
        <f t="shared" si="13"/>
        <v>#DIV/0!</v>
      </c>
      <c r="R59" s="26"/>
      <c r="S59" s="26"/>
    </row>
  </sheetData>
  <mergeCells count="6">
    <mergeCell ref="R3:R8"/>
    <mergeCell ref="S3:S8"/>
    <mergeCell ref="R28:R33"/>
    <mergeCell ref="S28:S33"/>
    <mergeCell ref="R54:R59"/>
    <mergeCell ref="S54:S59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K31" sqref="K31"/>
    </sheetView>
  </sheetViews>
  <sheetFormatPr defaultRowHeight="15" x14ac:dyDescent="0.25"/>
  <cols>
    <col min="1" max="1" width="9.140625" style="12"/>
    <col min="2" max="2" width="14.28515625" style="12" bestFit="1" customWidth="1"/>
    <col min="3" max="3" width="27.140625" style="12" bestFit="1" customWidth="1"/>
    <col min="4" max="4" width="20.85546875" style="12" bestFit="1" customWidth="1"/>
    <col min="5" max="5" width="27.7109375" style="12" bestFit="1" customWidth="1"/>
    <col min="6" max="8" width="18.42578125" bestFit="1" customWidth="1"/>
  </cols>
  <sheetData>
    <row r="1" spans="1:5" ht="17.25" x14ac:dyDescent="0.25">
      <c r="A1" s="14" t="s">
        <v>164</v>
      </c>
      <c r="B1" s="16" t="s">
        <v>165</v>
      </c>
      <c r="C1" s="16" t="s">
        <v>168</v>
      </c>
      <c r="D1" s="16" t="s">
        <v>169</v>
      </c>
      <c r="E1" s="13" t="s">
        <v>170</v>
      </c>
    </row>
    <row r="2" spans="1:5" x14ac:dyDescent="0.25">
      <c r="A2" s="31">
        <v>7</v>
      </c>
      <c r="B2" s="30">
        <v>1</v>
      </c>
      <c r="C2" s="21">
        <v>1</v>
      </c>
      <c r="D2" s="22">
        <v>8.9999999999999998E-4</v>
      </c>
      <c r="E2" s="23">
        <v>6.0000000000000002E-5</v>
      </c>
    </row>
    <row r="3" spans="1:5" x14ac:dyDescent="0.25">
      <c r="A3" s="32"/>
      <c r="B3" s="28"/>
      <c r="C3" s="21">
        <v>10</v>
      </c>
      <c r="D3" s="22">
        <v>3.3E-3</v>
      </c>
      <c r="E3" s="23">
        <v>1E-4</v>
      </c>
    </row>
    <row r="4" spans="1:5" x14ac:dyDescent="0.25">
      <c r="A4" s="32"/>
      <c r="B4" s="29"/>
      <c r="C4" s="18">
        <v>25</v>
      </c>
      <c r="D4" s="20">
        <v>0.01</v>
      </c>
      <c r="E4" s="15">
        <v>5.9999999999999995E-4</v>
      </c>
    </row>
    <row r="5" spans="1:5" x14ac:dyDescent="0.25">
      <c r="A5" s="32"/>
      <c r="B5" s="30" t="s">
        <v>171</v>
      </c>
      <c r="C5" s="21">
        <v>1</v>
      </c>
      <c r="D5" s="22">
        <v>5.0000000000000001E-4</v>
      </c>
      <c r="E5" s="23">
        <v>3.0000000000000001E-5</v>
      </c>
    </row>
    <row r="6" spans="1:5" x14ac:dyDescent="0.25">
      <c r="A6" s="32"/>
      <c r="B6" s="28"/>
      <c r="C6" s="21">
        <v>10</v>
      </c>
      <c r="D6" s="22">
        <v>3.7000000000000002E-3</v>
      </c>
      <c r="E6" s="23">
        <v>2.0000000000000001E-4</v>
      </c>
    </row>
    <row r="7" spans="1:5" x14ac:dyDescent="0.25">
      <c r="A7" s="32"/>
      <c r="B7" s="29"/>
      <c r="C7" s="18">
        <v>25</v>
      </c>
      <c r="D7" s="20">
        <v>5.7999999999999996E-3</v>
      </c>
      <c r="E7" s="15">
        <v>5.0000000000000001E-4</v>
      </c>
    </row>
    <row r="8" spans="1:5" x14ac:dyDescent="0.25">
      <c r="A8" s="32"/>
      <c r="B8" s="30" t="s">
        <v>172</v>
      </c>
      <c r="C8" s="21">
        <v>1</v>
      </c>
      <c r="D8" s="22" t="s">
        <v>166</v>
      </c>
      <c r="E8" s="23" t="s">
        <v>167</v>
      </c>
    </row>
    <row r="9" spans="1:5" x14ac:dyDescent="0.25">
      <c r="A9" s="32"/>
      <c r="B9" s="28"/>
      <c r="C9" s="21">
        <v>10</v>
      </c>
      <c r="D9" s="22">
        <v>8.9999999999999998E-4</v>
      </c>
      <c r="E9" s="23">
        <v>6.0000000000000002E-5</v>
      </c>
    </row>
    <row r="10" spans="1:5" x14ac:dyDescent="0.25">
      <c r="A10" s="32"/>
      <c r="B10" s="29"/>
      <c r="C10" s="18">
        <v>25</v>
      </c>
      <c r="D10" s="20">
        <v>1.6000000000000001E-3</v>
      </c>
      <c r="E10" s="15">
        <v>1.6000000000000001E-4</v>
      </c>
    </row>
    <row r="11" spans="1:5" x14ac:dyDescent="0.25">
      <c r="A11" s="32"/>
      <c r="B11" s="30" t="s">
        <v>173</v>
      </c>
      <c r="C11" s="21">
        <v>1</v>
      </c>
      <c r="D11" s="22">
        <v>4.0000000000000002E-4</v>
      </c>
      <c r="E11" s="23">
        <v>3.0000000000000001E-5</v>
      </c>
    </row>
    <row r="12" spans="1:5" x14ac:dyDescent="0.25">
      <c r="A12" s="32"/>
      <c r="B12" s="28"/>
      <c r="C12" s="21">
        <v>10</v>
      </c>
      <c r="D12" s="22">
        <v>2.3999999999999998E-3</v>
      </c>
      <c r="E12" s="23">
        <v>8.0000000000000007E-5</v>
      </c>
    </row>
    <row r="13" spans="1:5" x14ac:dyDescent="0.25">
      <c r="A13" s="32"/>
      <c r="B13" s="29"/>
      <c r="C13" s="18">
        <v>25</v>
      </c>
      <c r="D13" s="20">
        <v>5.1999999999999998E-3</v>
      </c>
      <c r="E13" s="15">
        <v>8.0000000000000007E-5</v>
      </c>
    </row>
    <row r="14" spans="1:5" x14ac:dyDescent="0.25">
      <c r="A14" s="32"/>
      <c r="B14" s="30" t="s">
        <v>174</v>
      </c>
      <c r="C14" s="21">
        <v>1</v>
      </c>
      <c r="D14" s="22">
        <v>2.2000000000000001E-3</v>
      </c>
      <c r="E14" s="23">
        <v>1.4999999999999999E-4</v>
      </c>
    </row>
    <row r="15" spans="1:5" x14ac:dyDescent="0.25">
      <c r="A15" s="32"/>
      <c r="B15" s="28"/>
      <c r="C15" s="21">
        <v>10</v>
      </c>
      <c r="D15" s="22">
        <v>1.66E-2</v>
      </c>
      <c r="E15" s="23">
        <v>1.1999999999999999E-3</v>
      </c>
    </row>
    <row r="16" spans="1:5" x14ac:dyDescent="0.25">
      <c r="A16" s="32"/>
      <c r="B16" s="29"/>
      <c r="C16" s="18">
        <v>25</v>
      </c>
      <c r="D16" s="20">
        <v>2.52E-2</v>
      </c>
      <c r="E16" s="15">
        <v>3.5000000000000001E-3</v>
      </c>
    </row>
    <row r="17" spans="1:5" x14ac:dyDescent="0.25">
      <c r="A17" s="32"/>
      <c r="B17" s="28">
        <v>9</v>
      </c>
      <c r="C17" s="21">
        <v>1</v>
      </c>
      <c r="D17" s="22">
        <v>9.1999999999999998E-3</v>
      </c>
      <c r="E17" s="23">
        <v>1E-3</v>
      </c>
    </row>
    <row r="18" spans="1:5" x14ac:dyDescent="0.25">
      <c r="A18" s="32"/>
      <c r="B18" s="28"/>
      <c r="C18" s="21">
        <v>10</v>
      </c>
      <c r="D18" s="22">
        <v>5.5100000000000003E-2</v>
      </c>
      <c r="E18" s="23">
        <v>4.0000000000000001E-3</v>
      </c>
    </row>
    <row r="19" spans="1:5" x14ac:dyDescent="0.25">
      <c r="A19" s="33"/>
      <c r="B19" s="29"/>
      <c r="C19" s="18">
        <v>25</v>
      </c>
      <c r="D19" s="20">
        <v>9.7699999999999995E-2</v>
      </c>
      <c r="E19" s="15">
        <v>8.9999999999999993E-3</v>
      </c>
    </row>
    <row r="20" spans="1:5" x14ac:dyDescent="0.25">
      <c r="A20" s="32">
        <v>10</v>
      </c>
      <c r="B20" s="30">
        <v>1</v>
      </c>
      <c r="C20" s="21">
        <v>1</v>
      </c>
      <c r="D20" s="22">
        <v>1.6839999999999999</v>
      </c>
      <c r="E20" s="23">
        <v>0.106</v>
      </c>
    </row>
    <row r="21" spans="1:5" x14ac:dyDescent="0.25">
      <c r="A21" s="32"/>
      <c r="B21" s="28"/>
      <c r="C21" s="21">
        <v>10</v>
      </c>
      <c r="D21" s="22">
        <v>4.6619999999999999</v>
      </c>
      <c r="E21" s="23">
        <v>0.219</v>
      </c>
    </row>
    <row r="22" spans="1:5" x14ac:dyDescent="0.25">
      <c r="A22" s="32"/>
      <c r="B22" s="29"/>
      <c r="C22" s="18">
        <v>25</v>
      </c>
      <c r="D22" s="20">
        <v>7.899</v>
      </c>
      <c r="E22" s="15">
        <v>0.57899999999999996</v>
      </c>
    </row>
    <row r="23" spans="1:5" x14ac:dyDescent="0.25">
      <c r="A23" s="32"/>
      <c r="B23" s="28">
        <v>9</v>
      </c>
      <c r="C23" s="21">
        <v>1</v>
      </c>
      <c r="D23" s="22">
        <v>3.7919999999999998</v>
      </c>
      <c r="E23" s="23">
        <v>0.29399999999999998</v>
      </c>
    </row>
    <row r="24" spans="1:5" x14ac:dyDescent="0.25">
      <c r="A24" s="32"/>
      <c r="B24" s="28"/>
      <c r="C24" s="21">
        <v>10</v>
      </c>
      <c r="D24" s="22">
        <v>11.82</v>
      </c>
      <c r="E24" s="23">
        <v>1.18</v>
      </c>
    </row>
    <row r="25" spans="1:5" x14ac:dyDescent="0.25">
      <c r="A25" s="32"/>
      <c r="B25" s="28"/>
      <c r="C25" s="17">
        <v>25</v>
      </c>
      <c r="D25" s="19">
        <v>23.946999999999999</v>
      </c>
      <c r="E25" s="12">
        <v>1.98</v>
      </c>
    </row>
  </sheetData>
  <mergeCells count="10">
    <mergeCell ref="B17:B19"/>
    <mergeCell ref="B20:B22"/>
    <mergeCell ref="B23:B25"/>
    <mergeCell ref="A2:A19"/>
    <mergeCell ref="A20:A25"/>
    <mergeCell ref="B2:B4"/>
    <mergeCell ref="B5:B7"/>
    <mergeCell ref="B8:B10"/>
    <mergeCell ref="B11:B13"/>
    <mergeCell ref="B14:B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Catalyst 1 Donor 7</vt:lpstr>
      <vt:lpstr>Catalyst S3 Donor 7</vt:lpstr>
      <vt:lpstr>Catalyst S4 Donor 7</vt:lpstr>
      <vt:lpstr>Catalyst S5 Donor 7</vt:lpstr>
      <vt:lpstr>Catalyst S6 Donor 7</vt:lpstr>
      <vt:lpstr>Catalyst 9 Donor 7</vt:lpstr>
      <vt:lpstr>Catalyst 1 Donor 10</vt:lpstr>
      <vt:lpstr>Catalyst 9 Donor 10</vt:lpstr>
      <vt:lpstr>Supp Table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MAF2</dc:creator>
  <cp:lastModifiedBy>rjs540</cp:lastModifiedBy>
  <dcterms:created xsi:type="dcterms:W3CDTF">2016-12-12T13:05:19Z</dcterms:created>
  <dcterms:modified xsi:type="dcterms:W3CDTF">2018-06-02T15:21:23Z</dcterms:modified>
</cp:coreProperties>
</file>